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Homeless Services\Homeless Count\2020 Homeless Count\Housing Inventory Chart_HIC\Upload to Webpage\"/>
    </mc:Choice>
  </mc:AlternateContent>
  <bookViews>
    <workbookView xWindow="0" yWindow="0" windowWidth="20490" windowHeight="8010"/>
  </bookViews>
  <sheets>
    <sheet name="CoverPage" sheetId="2" r:id="rId1"/>
    <sheet name="Codebook" sheetId="3" r:id="rId2"/>
    <sheet name="ALL" sheetId="1" r:id="rId3"/>
    <sheet name="PH" sheetId="5" r:id="rId4"/>
    <sheet name="Shelter" sheetId="4" r:id="rId5"/>
  </sheets>
  <calcPr calcId="171027"/>
</workbook>
</file>

<file path=xl/calcChain.xml><?xml version="1.0" encoding="utf-8"?>
<calcChain xmlns="http://schemas.openxmlformats.org/spreadsheetml/2006/main">
  <c r="BQ22" i="4" l="1"/>
  <c r="BO22" i="4"/>
  <c r="BP22" i="4"/>
  <c r="BN22" i="4"/>
  <c r="BK22" i="4"/>
  <c r="BJ22" i="4"/>
  <c r="M22" i="4"/>
  <c r="N22" i="4"/>
  <c r="O22" i="4"/>
  <c r="P22" i="4"/>
  <c r="Q22" i="4"/>
  <c r="R22" i="4"/>
  <c r="S22" i="4"/>
  <c r="T22" i="4"/>
  <c r="U22" i="4"/>
  <c r="V22" i="4"/>
  <c r="L22" i="4"/>
  <c r="BQ52" i="1"/>
  <c r="BO52" i="1"/>
  <c r="BP52" i="1"/>
  <c r="BN52" i="1"/>
  <c r="BJ52" i="1"/>
  <c r="BK52" i="1"/>
  <c r="M52" i="1"/>
  <c r="N52" i="1"/>
  <c r="O52" i="1"/>
  <c r="P52" i="1"/>
  <c r="Q52" i="1"/>
  <c r="R52" i="1"/>
  <c r="S52" i="1"/>
  <c r="T52" i="1"/>
  <c r="U52" i="1"/>
  <c r="V52" i="1"/>
  <c r="L52" i="1"/>
  <c r="BQ32" i="5"/>
  <c r="BO32" i="5"/>
  <c r="BP32" i="5"/>
  <c r="BN32" i="5"/>
  <c r="BK32" i="5"/>
  <c r="BJ32" i="5"/>
  <c r="M32" i="5"/>
  <c r="N32" i="5"/>
  <c r="O32" i="5"/>
  <c r="P32" i="5"/>
  <c r="Q32" i="5"/>
  <c r="R32" i="5"/>
  <c r="S32" i="5"/>
  <c r="T32" i="5"/>
  <c r="U32" i="5"/>
  <c r="V32" i="5"/>
  <c r="L32" i="5"/>
</calcChain>
</file>

<file path=xl/sharedStrings.xml><?xml version="1.0" encoding="utf-8"?>
<sst xmlns="http://schemas.openxmlformats.org/spreadsheetml/2006/main" count="3427" uniqueCount="243">
  <si>
    <t>Row #</t>
  </si>
  <si>
    <t>Year</t>
  </si>
  <si>
    <t>Proj. Type</t>
  </si>
  <si>
    <t>Organization Name</t>
  </si>
  <si>
    <t>HMIS Org ID</t>
  </si>
  <si>
    <t>Project Name</t>
  </si>
  <si>
    <t>HMIS Proj ID</t>
  </si>
  <si>
    <t>Geo Code</t>
  </si>
  <si>
    <t>Inventory Type</t>
  </si>
  <si>
    <t>Bed Type</t>
  </si>
  <si>
    <t>Target Pop.</t>
  </si>
  <si>
    <t>Beds HH w/ Children</t>
  </si>
  <si>
    <t>Units HH w/ Children</t>
  </si>
  <si>
    <t>Beds HH w/o Children</t>
  </si>
  <si>
    <t>Beds HH w/ only Children</t>
  </si>
  <si>
    <t>Veteran Beds HH w/ Children</t>
  </si>
  <si>
    <t>Youth Beds HH w/ Children</t>
  </si>
  <si>
    <t>CH Beds HH w/ Children</t>
  </si>
  <si>
    <t>Veteran Beds HH w/o Children</t>
  </si>
  <si>
    <t>Youth Beds HH w/o Children</t>
  </si>
  <si>
    <t>CH Beds HH w/o Children</t>
  </si>
  <si>
    <t>CH Beds HH w/ only Children</t>
  </si>
  <si>
    <t>Victim Service Provider</t>
  </si>
  <si>
    <t>Additional Federal Funding?</t>
  </si>
  <si>
    <t>Additional Federal Funding: HUD-VASH</t>
  </si>
  <si>
    <t>Additional Federal Funding: SSVF</t>
  </si>
  <si>
    <t>Additional Federal Funding: GPD</t>
  </si>
  <si>
    <t>Additional Federal Funding: GPD-BH</t>
  </si>
  <si>
    <t>Additional Federal Funding: GPD-LD</t>
  </si>
  <si>
    <t>Additional Federal Funding: GPD-HH</t>
  </si>
  <si>
    <t>Additional Federal Funding: GPD-CT</t>
  </si>
  <si>
    <t>Additional Federal Funding: GPD-SITH</t>
  </si>
  <si>
    <t>Additional Federal Funding: GPD-TP</t>
  </si>
  <si>
    <t>Additional Federal Funding: HCHV</t>
  </si>
  <si>
    <t>Additional Federal Funding: HCHV-CRS</t>
  </si>
  <si>
    <t>Additional Federal Funding: HCHV-SH</t>
  </si>
  <si>
    <t>Additional Federal Funding: BCP</t>
  </si>
  <si>
    <t>Additional Federal Funding: TLP</t>
  </si>
  <si>
    <t>Additional Federal Funding: MGH</t>
  </si>
  <si>
    <t>Additional Federal Funding: HOPWA</t>
  </si>
  <si>
    <t>Additional Federal Funding: HOPWA-HMV</t>
  </si>
  <si>
    <t>Additional Federal Funding: HOPWA-PH</t>
  </si>
  <si>
    <t>Additional Federal Funding: HOPWA-STSF</t>
  </si>
  <si>
    <t>Additional Federal Funding: HOPWA-TH</t>
  </si>
  <si>
    <t>Additional Federal Funding: PIH</t>
  </si>
  <si>
    <t>Additional Federal Funding: Other</t>
  </si>
  <si>
    <t>Housing Type</t>
  </si>
  <si>
    <t>McKinney- Vento</t>
  </si>
  <si>
    <t>McKinney- Vento: Esg</t>
  </si>
  <si>
    <t>McKinney- Vento: EsgEs</t>
  </si>
  <si>
    <t>McKinney- Vento: EsgRrh</t>
  </si>
  <si>
    <t>McKinney- Vento: Coc</t>
  </si>
  <si>
    <t>McKinney- Vento: CocSh</t>
  </si>
  <si>
    <t>McKinney- Vento: CocTh</t>
  </si>
  <si>
    <t>McKinney- Vento: CocPsh</t>
  </si>
  <si>
    <t>McKinney- Vento: CocRrh</t>
  </si>
  <si>
    <t>McKinney- Vento: CocSro</t>
  </si>
  <si>
    <t>McKinney- Vento: SpC</t>
  </si>
  <si>
    <t>McKinney- Vento: S8</t>
  </si>
  <si>
    <t>McKinney- Vento: SHP</t>
  </si>
  <si>
    <t>McKinney- Vento: YHDP</t>
  </si>
  <si>
    <t>Year-Round Beds</t>
  </si>
  <si>
    <t>Total Seasonal Beds</t>
  </si>
  <si>
    <t>Availability Start Date</t>
  </si>
  <si>
    <t>Availability End Date</t>
  </si>
  <si>
    <t>Overflow Beds</t>
  </si>
  <si>
    <t>PIT Count</t>
  </si>
  <si>
    <t>Total Beds</t>
  </si>
  <si>
    <t>Utilization Rate</t>
  </si>
  <si>
    <t>Last Update On</t>
  </si>
  <si>
    <t>TH</t>
  </si>
  <si>
    <t>1736 Family Crisis Center</t>
  </si>
  <si>
    <t>Domestic Violence</t>
  </si>
  <si>
    <t>C</t>
  </si>
  <si>
    <t>DV</t>
  </si>
  <si>
    <t>Yes</t>
  </si>
  <si>
    <t>No</t>
  </si>
  <si>
    <t>Site-based – single site</t>
  </si>
  <si>
    <t>ES</t>
  </si>
  <si>
    <t>Emergency Shelter</t>
  </si>
  <si>
    <t>Facility-based beds</t>
  </si>
  <si>
    <t>PSH</t>
  </si>
  <si>
    <t>Alliance For Housing and Healing</t>
  </si>
  <si>
    <t>CH Healthy Homes</t>
  </si>
  <si>
    <t>HIV</t>
  </si>
  <si>
    <t>Tenant-based – scattered site</t>
  </si>
  <si>
    <t>CHOISS</t>
  </si>
  <si>
    <t>Soldano House</t>
  </si>
  <si>
    <t>Catholic Charities</t>
  </si>
  <si>
    <t>Elizabeth Ann Seton Residence</t>
  </si>
  <si>
    <t>NA</t>
  </si>
  <si>
    <t>Project Achieve</t>
  </si>
  <si>
    <t>RRH</t>
  </si>
  <si>
    <t>Transition in Place - Families</t>
  </si>
  <si>
    <t>Century Villages at Cabrillo</t>
  </si>
  <si>
    <t>Anchor Place</t>
  </si>
  <si>
    <t>OPH</t>
  </si>
  <si>
    <t>Cabrillo Plaza Permanent Housing - Direct Lease</t>
  </si>
  <si>
    <t>Site-based – clustered / multiple sites</t>
  </si>
  <si>
    <t>Gateway Cabrillo</t>
  </si>
  <si>
    <t>Long Beach Savanna Housing (Direct Lease)</t>
  </si>
  <si>
    <t>Christian Outreach in Action</t>
  </si>
  <si>
    <t>Men's Program</t>
  </si>
  <si>
    <t>City of Long Beach Housing Authority</t>
  </si>
  <si>
    <t>LB HUD VASH_VA &amp; Housing Authority</t>
  </si>
  <si>
    <t>Measure H-3B RRH</t>
  </si>
  <si>
    <t>Harbor Interfaith Services</t>
  </si>
  <si>
    <t>Harbor Interfaith Services Housing</t>
  </si>
  <si>
    <t>Harbor PSH</t>
  </si>
  <si>
    <t>Interval House</t>
  </si>
  <si>
    <t>Domestic Violence Shelter</t>
  </si>
  <si>
    <t>LB HEAP TAY Rapid Re-housing</t>
  </si>
  <si>
    <t>Measure H Rapid Re-housing</t>
  </si>
  <si>
    <t>LINC Housing</t>
  </si>
  <si>
    <t>The Palace Apartments</t>
  </si>
  <si>
    <t>Long Beach Rescue Mission</t>
  </si>
  <si>
    <t>Lydia House</t>
  </si>
  <si>
    <t>Samaritan House</t>
  </si>
  <si>
    <t>Lutheran Social Services</t>
  </si>
  <si>
    <t>It's A New Day PSH</t>
  </si>
  <si>
    <t>U</t>
  </si>
  <si>
    <t>It's A New Day Rapid Re-housing</t>
  </si>
  <si>
    <t>Mental Health America of Los Angeles</t>
  </si>
  <si>
    <t>Beacon Place</t>
  </si>
  <si>
    <t>Beacon Pointe</t>
  </si>
  <si>
    <t>SPC 05</t>
  </si>
  <si>
    <t>SPC 95/00</t>
  </si>
  <si>
    <t>SSVF</t>
  </si>
  <si>
    <t>Street to Home</t>
  </si>
  <si>
    <t>Transition in Place - Youth</t>
  </si>
  <si>
    <t>PATH Ventures</t>
  </si>
  <si>
    <t>Family Commons</t>
  </si>
  <si>
    <t>LB &amp; 21st Apartments</t>
  </si>
  <si>
    <t>Rapid Re-Housing</t>
  </si>
  <si>
    <t>Project New Hope</t>
  </si>
  <si>
    <t>Padua House Transitional Housing</t>
  </si>
  <si>
    <t>Safe Refuge</t>
  </si>
  <si>
    <t>Veterans Overcoming Homelessness (VOH)</t>
  </si>
  <si>
    <t>United States Veterans Initiative</t>
  </si>
  <si>
    <t>ADVANCE</t>
  </si>
  <si>
    <t>Cabrillo Plaza PHD</t>
  </si>
  <si>
    <t>CHAMPS</t>
  </si>
  <si>
    <t>Crisis Beds_United States Veterans Initiative_ES</t>
  </si>
  <si>
    <t>LA County Winter Shelter Program</t>
  </si>
  <si>
    <t>SITH (Service Intensive Transitional Housing)_United States Veterans Initiative_TH-GPD</t>
  </si>
  <si>
    <t>Social Independent Living Skills (SILS)</t>
  </si>
  <si>
    <t>SPC 96/99</t>
  </si>
  <si>
    <t>SSVF (Surge-Long Beach )</t>
  </si>
  <si>
    <t>Veterans In Progress (VIP)</t>
  </si>
  <si>
    <t>Women with Children</t>
  </si>
  <si>
    <t>Women Shelter</t>
  </si>
  <si>
    <t>2020 Housing Inventory Count (HIC) - Long Beach (CoC)</t>
  </si>
  <si>
    <t>Column Name</t>
  </si>
  <si>
    <t>Column Description</t>
  </si>
  <si>
    <t>Unique Identifier</t>
  </si>
  <si>
    <t>Project Type (further description below)</t>
  </si>
  <si>
    <t>Name of Organization/Provider</t>
  </si>
  <si>
    <t>Name of Project</t>
  </si>
  <si>
    <t>HUD Geographic Code</t>
  </si>
  <si>
    <t>Community</t>
  </si>
  <si>
    <t>Operating status of program (further description below)</t>
  </si>
  <si>
    <t>Whether emergency shelter is a facility or provides vouchers for lodging (further description below)</t>
  </si>
  <si>
    <t>Secondary population served, persons with HIV/AIDS or fleeing domestic violence (further description below)</t>
  </si>
  <si>
    <t>Number of beds for households with children</t>
  </si>
  <si>
    <t>Number of units for households with children</t>
  </si>
  <si>
    <t>Number of beds for single adults</t>
  </si>
  <si>
    <t>Number of beds for unaccompanied minors</t>
  </si>
  <si>
    <t>Number of beds for veteran households with children</t>
  </si>
  <si>
    <t>Number of beds for single veterans</t>
  </si>
  <si>
    <t>Number of beds for transition age youth or minor households with children</t>
  </si>
  <si>
    <t>Number of beds for single transition age youth</t>
  </si>
  <si>
    <t>Number of beds for chronically homeless households with children</t>
  </si>
  <si>
    <t>Number of beds for single chronically homeless adults</t>
  </si>
  <si>
    <t>Number of beds for single chronically homeless unaccompanied minors</t>
  </si>
  <si>
    <t>Other Federal Funding?</t>
  </si>
  <si>
    <t>Whether program receives Federal funding aside from Continuum of Care funding</t>
  </si>
  <si>
    <t>Other Federal Funding: HUD-VASH</t>
  </si>
  <si>
    <t>Whether program receives HUD-VASH funding</t>
  </si>
  <si>
    <t>Other Federal Funding: SSVF</t>
  </si>
  <si>
    <t>Whether program receives SSVF funding</t>
  </si>
  <si>
    <t>Other Federal Funding: GPD</t>
  </si>
  <si>
    <t>Whether program receives GPD funding</t>
  </si>
  <si>
    <t>Other Federal Funding: HCHV</t>
  </si>
  <si>
    <t>Whether program receives HCHV funding</t>
  </si>
  <si>
    <t>Other Federal Funding: CWT/TR</t>
  </si>
  <si>
    <t>Whether program receives CWT/TR funding</t>
  </si>
  <si>
    <t>Other Federal Funding: BCP</t>
  </si>
  <si>
    <t>Whether program receives BCP funding</t>
  </si>
  <si>
    <t>Other Federal Funding: TLP</t>
  </si>
  <si>
    <t>Whether program receives TLP funding</t>
  </si>
  <si>
    <t>Other Federal Funding: MGH</t>
  </si>
  <si>
    <t>Whether program receives MGH funding</t>
  </si>
  <si>
    <t>Other Federal Funding: HOPWA</t>
  </si>
  <si>
    <t>Whether program receives HOPWA funding</t>
  </si>
  <si>
    <t>Other Federal Funding: PIH</t>
  </si>
  <si>
    <t>Whether program receives PIH funding</t>
  </si>
  <si>
    <t>Is transitional program scattered site or single-site</t>
  </si>
  <si>
    <t>McKinney-Vento</t>
  </si>
  <si>
    <t>Receives McKinney-Vento funding</t>
  </si>
  <si>
    <t>Total number of beds available at any time during the year</t>
  </si>
  <si>
    <t>HMIS Beds HH w/ Children</t>
  </si>
  <si>
    <t>Number of HMIS implemented beds for households with children</t>
  </si>
  <si>
    <t>HMIS Beds HH w/o Children</t>
  </si>
  <si>
    <t>Number of HMIS implemented beds for single adults</t>
  </si>
  <si>
    <t>HMIS Beds HH w/ only Children</t>
  </si>
  <si>
    <t>Number of HMIS implemented beds for unaccompanied minors</t>
  </si>
  <si>
    <t>% of HMIS Beds HH with Children</t>
  </si>
  <si>
    <t>Percent of HMIS implemented beds out of total for households with children</t>
  </si>
  <si>
    <t>% of HMIS Beds HH without Children</t>
  </si>
  <si>
    <t>Percent of HMIS implemented beds out of total for single adults</t>
  </si>
  <si>
    <t>% of HMIS Beds HH w/ only Children</t>
  </si>
  <si>
    <t>Percent of HMIS implemented beds out of total for unaccompanied minors</t>
  </si>
  <si>
    <t>Number of beds that operate seasonally</t>
  </si>
  <si>
    <t>Seasonal Beds Available in HMIS</t>
  </si>
  <si>
    <t>Number of HMIS beds that operate seasonally</t>
  </si>
  <si>
    <t>Start date-when seasonal beds become available</t>
  </si>
  <si>
    <t>End date-when seasonal beds are no longer available until the following season</t>
  </si>
  <si>
    <t>Additional beds that are used only when maximum capacity for program is reached</t>
  </si>
  <si>
    <t>HMIS Overflow Beds</t>
  </si>
  <si>
    <t>Additional HMIS beds that are used only when maximum capacity for program is reached</t>
  </si>
  <si>
    <t>Point-In-Time Count--population of homeless persons in program on the night of the Homeless Count</t>
  </si>
  <si>
    <t>Total beds</t>
  </si>
  <si>
    <t>Percentage of total beds that are in use on the night of the Homeless Count.</t>
  </si>
  <si>
    <t>Additional Information</t>
  </si>
  <si>
    <t>Project Type</t>
  </si>
  <si>
    <t>Emergency Shelter (ES)</t>
  </si>
  <si>
    <t>Transitional Housing (TH)</t>
  </si>
  <si>
    <t>Safe Haven (SH)</t>
  </si>
  <si>
    <t>Permanent Housing (PH)</t>
  </si>
  <si>
    <t>Permanent Supportive Housing (PSH)</t>
  </si>
  <si>
    <t>Rapid Re-housing (RRH)</t>
  </si>
  <si>
    <t>Other PH (OPH)</t>
  </si>
  <si>
    <t>Cuurent Inventory (C)</t>
  </si>
  <si>
    <t>New Inventory (N)</t>
  </si>
  <si>
    <t>Under Development (U)</t>
  </si>
  <si>
    <t>Facility - based</t>
  </si>
  <si>
    <t>Voucher</t>
  </si>
  <si>
    <t>Other</t>
  </si>
  <si>
    <t>Target Population</t>
  </si>
  <si>
    <t>Domestic Violence (DV)</t>
  </si>
  <si>
    <t>Persons with HIV/AIDS (HIV)</t>
  </si>
  <si>
    <t>Not Applicable (NA)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</si>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</sst>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color theme="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 tint="0.499984740745262"/>
        <bgColor theme="1" tint="0.499984740745262"/>
      </patternFill>
    </fill>
    <fill>
      <patternFill patternType="solid">
        <fgColor theme="0"/>
        <bgColor indexed="64"/>
      </patternFill>
    </fill>
    <fill>
      <patternFill patternType="solid">
        <fgColor rgb="FF203764"/>
        <bgColor rgb="FF000000"/>
      </patternFill>
    </fill>
    <fill>
      <patternFill patternType="solid">
        <fgColor rgb="FFD9E1F2"/>
        <bgColor rgb="FF000000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rgb="FFFFFFFF"/>
      </right>
      <top style="medium">
        <color indexed="64"/>
      </top>
      <bottom style="medium">
        <color rgb="FFFFFFFF"/>
      </bottom>
      <diagonal/>
    </border>
    <border>
      <left style="medium">
        <color rgb="FFFFFFFF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indexed="64"/>
      </right>
      <top style="medium">
        <color rgb="FFFFFFFF"/>
      </top>
      <bottom style="medium">
        <color rgb="FFFFFFFF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5">
    <xf numFmtId="0" fontId="0" fillId="0" borderId="0" xfId="0"/>
    <xf numFmtId="0" fontId="0" fillId="0" borderId="10" xfId="0" applyBorder="1" applyAlignment="1">
      <alignment wrapText="1"/>
    </xf>
    <xf numFmtId="0" fontId="18" fillId="0" borderId="10" xfId="0" applyFont="1" applyBorder="1" applyAlignment="1">
      <alignment wrapText="1"/>
    </xf>
    <xf numFmtId="9" fontId="0" fillId="0" borderId="0" xfId="0" applyNumberFormat="1"/>
    <xf numFmtId="9" fontId="18" fillId="0" borderId="10" xfId="0" applyNumberFormat="1" applyFont="1" applyBorder="1" applyAlignment="1">
      <alignment wrapText="1"/>
    </xf>
    <xf numFmtId="14" fontId="0" fillId="0" borderId="0" xfId="0" applyNumberFormat="1"/>
    <xf numFmtId="14" fontId="18" fillId="0" borderId="10" xfId="0" applyNumberFormat="1" applyFont="1" applyBorder="1" applyAlignment="1">
      <alignment wrapText="1"/>
    </xf>
    <xf numFmtId="0" fontId="0" fillId="34" borderId="0" xfId="0" applyFill="1" applyBorder="1"/>
    <xf numFmtId="0" fontId="20" fillId="35" borderId="11" xfId="0" applyFont="1" applyFill="1" applyBorder="1" applyAlignment="1">
      <alignment horizontal="center" vertical="center" wrapText="1"/>
    </xf>
    <xf numFmtId="0" fontId="20" fillId="35" borderId="12" xfId="0" applyFont="1" applyFill="1" applyBorder="1" applyAlignment="1">
      <alignment horizontal="center" vertical="center"/>
    </xf>
    <xf numFmtId="0" fontId="21" fillId="36" borderId="13" xfId="0" applyFont="1" applyFill="1" applyBorder="1" applyAlignment="1">
      <alignment horizontal="left" vertical="top"/>
    </xf>
    <xf numFmtId="0" fontId="21" fillId="36" borderId="14" xfId="0" applyFont="1" applyFill="1" applyBorder="1" applyAlignment="1">
      <alignment horizontal="left" vertical="top"/>
    </xf>
    <xf numFmtId="0" fontId="21" fillId="36" borderId="13" xfId="0" applyFont="1" applyFill="1" applyBorder="1" applyAlignment="1">
      <alignment horizontal="left" vertical="center"/>
    </xf>
    <xf numFmtId="0" fontId="21" fillId="36" borderId="14" xfId="0" applyFont="1" applyFill="1" applyBorder="1" applyAlignment="1">
      <alignment horizontal="left" vertical="center"/>
    </xf>
    <xf numFmtId="0" fontId="21" fillId="0" borderId="18" xfId="0" applyFont="1" applyFill="1" applyBorder="1" applyAlignment="1">
      <alignment horizontal="left" vertical="center"/>
    </xf>
    <xf numFmtId="0" fontId="22" fillId="0" borderId="17" xfId="0" applyFont="1" applyFill="1" applyBorder="1" applyAlignment="1">
      <alignment horizontal="left" vertical="center"/>
    </xf>
    <xf numFmtId="0" fontId="21" fillId="0" borderId="19" xfId="0" applyFont="1" applyFill="1" applyBorder="1" applyAlignment="1">
      <alignment horizontal="left" vertical="center"/>
    </xf>
    <xf numFmtId="0" fontId="18" fillId="0" borderId="20" xfId="0" applyFont="1" applyBorder="1" applyAlignment="1">
      <alignment wrapText="1"/>
    </xf>
    <xf numFmtId="22" fontId="18" fillId="0" borderId="21" xfId="0" applyNumberFormat="1" applyFont="1" applyBorder="1" applyAlignment="1">
      <alignment wrapText="1"/>
    </xf>
    <xf numFmtId="0" fontId="18" fillId="0" borderId="25" xfId="0" applyFont="1" applyBorder="1" applyAlignment="1">
      <alignment wrapText="1"/>
    </xf>
    <xf numFmtId="0" fontId="18" fillId="0" borderId="26" xfId="0" applyFont="1" applyBorder="1" applyAlignment="1">
      <alignment wrapText="1"/>
    </xf>
    <xf numFmtId="0" fontId="19" fillId="0" borderId="22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center" vertical="center" wrapText="1"/>
    </xf>
    <xf numFmtId="0" fontId="19" fillId="0" borderId="24" xfId="0" applyFont="1" applyBorder="1" applyAlignment="1">
      <alignment horizontal="center" vertical="center" wrapText="1"/>
    </xf>
    <xf numFmtId="9" fontId="0" fillId="0" borderId="0" xfId="1" applyFont="1"/>
    <xf numFmtId="9" fontId="18" fillId="0" borderId="26" xfId="0" applyNumberFormat="1" applyFont="1" applyBorder="1" applyAlignment="1">
      <alignment wrapText="1"/>
    </xf>
    <xf numFmtId="14" fontId="18" fillId="0" borderId="27" xfId="0" applyNumberFormat="1" applyFont="1" applyBorder="1" applyAlignment="1">
      <alignment wrapText="1"/>
    </xf>
    <xf numFmtId="0" fontId="23" fillId="33" borderId="0" xfId="0" applyFont="1" applyFill="1" applyBorder="1" applyAlignment="1">
      <alignment horizontal="center" vertical="center"/>
    </xf>
    <xf numFmtId="0" fontId="22" fillId="0" borderId="15" xfId="0" applyFont="1" applyFill="1" applyBorder="1" applyAlignment="1">
      <alignment horizontal="center" vertical="center"/>
    </xf>
    <xf numFmtId="0" fontId="22" fillId="0" borderId="16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left" vertical="center"/>
    </xf>
    <xf numFmtId="0" fontId="22" fillId="0" borderId="28" xfId="0" applyFont="1" applyFill="1" applyBorder="1" applyAlignment="1">
      <alignment horizontal="left" vertical="center"/>
    </xf>
    <xf numFmtId="0" fontId="22" fillId="0" borderId="29" xfId="0" applyFont="1" applyFill="1" applyBorder="1" applyAlignment="1">
      <alignment horizontal="left" vertical="center"/>
    </xf>
    <xf numFmtId="0" fontId="22" fillId="0" borderId="31" xfId="0" applyFont="1" applyFill="1" applyBorder="1" applyAlignment="1">
      <alignment horizontal="left" vertical="center"/>
    </xf>
    <xf numFmtId="0" fontId="22" fillId="0" borderId="30" xfId="0" applyFont="1" applyFill="1" applyBorder="1" applyAlignment="1">
      <alignment horizontal="left" vertic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Percent" xfId="1" builtinId="5"/>
    <cellStyle name="Title" xfId="2" builtinId="15" customBuiltin="1"/>
    <cellStyle name="Total" xfId="18" builtinId="25" customBuiltin="1"/>
    <cellStyle name="Warning Text" xfId="15" builtinId="11" customBuiltin="1"/>
  </cellStyles>
  <dxfs count="151">
    <dxf>
      <numFmt numFmtId="19" formatCode="m/d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13" formatCode="0%"/>
    </dxf>
    <dxf>
      <numFmt numFmtId="19" formatCode="m/d/yyyy"/>
    </dxf>
    <dxf>
      <numFmt numFmtId="19" formatCode="m/d/yyyy"/>
    </dxf>
    <dxf>
      <numFmt numFmtId="19" formatCode="m/d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19" formatCode="m/d/yyyy"/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27" formatCode="m/d/yyyy\ h:mm"/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13" formatCode="0%"/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13" formatCode="0%"/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  <border diagonalUp="0" diagonalDown="0">
        <left/>
        <right style="thin">
          <color rgb="FF000000"/>
        </right>
        <top style="thin">
          <color rgb="FF000000"/>
        </top>
        <bottom style="thin">
          <color rgb="FF000000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354047</xdr:colOff>
      <xdr:row>0</xdr:row>
      <xdr:rowOff>78922</xdr:rowOff>
    </xdr:from>
    <xdr:to>
      <xdr:col>7</xdr:col>
      <xdr:colOff>1465293</xdr:colOff>
      <xdr:row>1</xdr:row>
      <xdr:rowOff>693964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2F78E8-9ED9-4B7A-8399-968E5EE90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3333" y="78922"/>
          <a:ext cx="2948210" cy="10096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256181</xdr:colOff>
      <xdr:row>1</xdr:row>
      <xdr:rowOff>326572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12DE754-AA0D-4E9D-A5C5-0907061A7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705467" cy="721179"/>
        </a:xfrm>
        <a:prstGeom prst="rect">
          <a:avLst/>
        </a:prstGeom>
      </xdr:spPr>
    </xdr:pic>
    <xdr:clientData/>
  </xdr:twoCellAnchor>
  <xdr:oneCellAnchor>
    <xdr:from>
      <xdr:col>0</xdr:col>
      <xdr:colOff>9524</xdr:colOff>
      <xdr:row>4</xdr:row>
      <xdr:rowOff>9523</xdr:rowOff>
    </xdr:from>
    <xdr:ext cx="5832475" cy="3695701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32596AE-CBE8-4898-BDA4-264AA0B1D3E9}"/>
            </a:ext>
          </a:extLst>
        </xdr:cNvPr>
        <xdr:cNvSpPr txBox="1"/>
      </xdr:nvSpPr>
      <xdr:spPr>
        <a:xfrm>
          <a:off x="9524" y="1226606"/>
          <a:ext cx="5832475" cy="3695701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6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The Long Beach Continuum of Care Housing Inventory Count (HIC) is a Point-In-Time (PIT) inventory of the service projects dedicated to serving homeless and formerly homeless persons. It is a requirement by the U.S. Department of Housing and Urban Development (HUD) and is used in the annual application process to determine Federal funding for homeless services throughout the country.</a:t>
          </a:r>
        </a:p>
        <a:p>
          <a:endParaRPr lang="en-US" sz="16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6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Note: Domestic</a:t>
          </a:r>
          <a:r>
            <a:rPr lang="en-US" sz="1600" b="0" i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Violence (DV) geocode and community location have been removed for confidentiality. </a:t>
          </a:r>
          <a:endParaRPr lang="en-US" sz="1600"/>
        </a:p>
      </xdr:txBody>
    </xdr:sp>
    <xdr:clientData/>
  </xdr:oneCellAnchor>
</xdr:wsDr>
</file>

<file path=xl/tables/table1.xml><?xml version="1.0" encoding="utf-8"?>
<table xmlns="http://schemas.openxmlformats.org/spreadsheetml/2006/main" id="2" name="Table2" displayName="Table2" ref="A1:BR52" totalsRowCount="1" headerRowDxfId="150" dataDxfId="148" headerRowBorderDxfId="149" tableBorderDxfId="147" totalsRowBorderDxfId="146">
  <autoFilter ref="A1:BR51"/>
  <tableColumns count="70">
    <tableColumn id="1" name="Row #" totalsRowLabel="Total" dataDxfId="145" totalsRowDxfId="144"/>
    <tableColumn id="2" name="Year" dataDxfId="143" totalsRowDxfId="142"/>
    <tableColumn id="3" name="Proj. Type" dataDxfId="141" totalsRowDxfId="140"/>
    <tableColumn id="4" name="Organization Name" dataDxfId="139" totalsRowDxfId="138"/>
    <tableColumn id="5" name="HMIS Org ID" dataDxfId="137" totalsRowDxfId="136"/>
    <tableColumn id="6" name="Project Name" dataDxfId="135" totalsRowDxfId="134"/>
    <tableColumn id="7" name="HMIS Proj ID" dataDxfId="133" totalsRowDxfId="132"/>
    <tableColumn id="8" name="Geo Code" dataDxfId="131" totalsRowDxfId="130"/>
    <tableColumn id="9" name="Inventory Type" dataDxfId="129" totalsRowDxfId="128"/>
    <tableColumn id="10" name="Bed Type" dataDxfId="127" totalsRowDxfId="126"/>
    <tableColumn id="11" name="Target Pop." dataDxfId="125" totalsRowDxfId="124"/>
    <tableColumn id="12" name="Beds HH w/ Children" totalsRowFunction="sum" dataDxfId="123" totalsRowDxfId="122"/>
    <tableColumn id="13" name="Units HH w/ Children" totalsRowFunction="sum" dataDxfId="121" totalsRowDxfId="120"/>
    <tableColumn id="14" name="Beds HH w/o Children" totalsRowFunction="sum" dataDxfId="119" totalsRowDxfId="118"/>
    <tableColumn id="15" name="Beds HH w/ only Children" totalsRowFunction="sum" dataDxfId="117" totalsRowDxfId="116"/>
    <tableColumn id="16" name="Veteran Beds HH w/ Children" totalsRowFunction="sum" dataDxfId="115" totalsRowDxfId="114"/>
    <tableColumn id="17" name="Youth Beds HH w/ Children" totalsRowFunction="sum" dataDxfId="113" totalsRowDxfId="112"/>
    <tableColumn id="18" name="CH Beds HH w/ Children" totalsRowFunction="sum" dataDxfId="111" totalsRowDxfId="110"/>
    <tableColumn id="19" name="Veteran Beds HH w/o Children" totalsRowFunction="sum" dataDxfId="109" totalsRowDxfId="108"/>
    <tableColumn id="20" name="Youth Beds HH w/o Children" totalsRowFunction="sum" dataDxfId="107" totalsRowDxfId="106"/>
    <tableColumn id="21" name="CH Beds HH w/o Children" totalsRowFunction="sum" dataDxfId="105" totalsRowDxfId="104"/>
    <tableColumn id="22" name="CH Beds HH w/ only Children" totalsRowFunction="sum" dataDxfId="103" totalsRowDxfId="102"/>
    <tableColumn id="23" name="Victim Service Provider" dataDxfId="101" totalsRowDxfId="100"/>
    <tableColumn id="24" name="Additional Federal Funding?" dataDxfId="99" totalsRowDxfId="98"/>
    <tableColumn id="25" name="Additional Federal Funding: HUD-VASH" dataDxfId="97" totalsRowDxfId="96"/>
    <tableColumn id="26" name="Additional Federal Funding: SSVF" dataDxfId="95" totalsRowDxfId="94"/>
    <tableColumn id="27" name="Additional Federal Funding: GPD" dataDxfId="93" totalsRowDxfId="92"/>
    <tableColumn id="28" name="Additional Federal Funding: GPD-BH" dataDxfId="91" totalsRowDxfId="90"/>
    <tableColumn id="29" name="Additional Federal Funding: GPD-LD" dataDxfId="89" totalsRowDxfId="88"/>
    <tableColumn id="30" name="Additional Federal Funding: GPD-HH" dataDxfId="87" totalsRowDxfId="86"/>
    <tableColumn id="31" name="Additional Federal Funding: GPD-CT" dataDxfId="85" totalsRowDxfId="84"/>
    <tableColumn id="32" name="Additional Federal Funding: GPD-SITH" dataDxfId="83" totalsRowDxfId="82"/>
    <tableColumn id="33" name="Additional Federal Funding: GPD-TP" dataDxfId="81" totalsRowDxfId="80"/>
    <tableColumn id="34" name="Additional Federal Funding: HCHV" dataDxfId="79" totalsRowDxfId="78"/>
    <tableColumn id="35" name="Additional Federal Funding: HCHV-CRS" dataDxfId="77" totalsRowDxfId="76"/>
    <tableColumn id="36" name="Additional Federal Funding: HCHV-SH" dataDxfId="75" totalsRowDxfId="74"/>
    <tableColumn id="37" name="Additional Federal Funding: BCP" dataDxfId="73" totalsRowDxfId="72"/>
    <tableColumn id="38" name="Additional Federal Funding: TLP" dataDxfId="71" totalsRowDxfId="70"/>
    <tableColumn id="39" name="Additional Federal Funding: MGH" dataDxfId="69" totalsRowDxfId="68"/>
    <tableColumn id="40" name="Additional Federal Funding: HOPWA" dataDxfId="67" totalsRowDxfId="66"/>
    <tableColumn id="41" name="Additional Federal Funding: HOPWA-HMV" dataDxfId="65" totalsRowDxfId="64"/>
    <tableColumn id="42" name="Additional Federal Funding: HOPWA-PH" dataDxfId="63" totalsRowDxfId="62"/>
    <tableColumn id="43" name="Additional Federal Funding: HOPWA-STSF" dataDxfId="61" totalsRowDxfId="60"/>
    <tableColumn id="44" name="Additional Federal Funding: HOPWA-TH" dataDxfId="59" totalsRowDxfId="58"/>
    <tableColumn id="45" name="Additional Federal Funding: PIH" dataDxfId="57" totalsRowDxfId="56"/>
    <tableColumn id="46" name="Additional Federal Funding: Other" dataDxfId="55" totalsRowDxfId="54"/>
    <tableColumn id="47" name="Housing Type" dataDxfId="53" totalsRowDxfId="52"/>
    <tableColumn id="48" name="McKinney- Vento" dataDxfId="51" totalsRowDxfId="50"/>
    <tableColumn id="49" name="McKinney- Vento: Esg" dataDxfId="49" totalsRowDxfId="48"/>
    <tableColumn id="50" name="McKinney- Vento: EsgEs" dataDxfId="47" totalsRowDxfId="46"/>
    <tableColumn id="51" name="McKinney- Vento: EsgRrh" dataDxfId="45" totalsRowDxfId="44"/>
    <tableColumn id="52" name="McKinney- Vento: Coc" dataDxfId="43" totalsRowDxfId="42"/>
    <tableColumn id="53" name="McKinney- Vento: CocSh" dataDxfId="41" totalsRowDxfId="40"/>
    <tableColumn id="54" name="McKinney- Vento: CocTh" dataDxfId="39" totalsRowDxfId="38"/>
    <tableColumn id="55" name="McKinney- Vento: CocPsh" dataDxfId="37" totalsRowDxfId="36"/>
    <tableColumn id="56" name="McKinney- Vento: CocRrh" dataDxfId="35" totalsRowDxfId="34"/>
    <tableColumn id="57" name="McKinney- Vento: CocSro" dataDxfId="33" totalsRowDxfId="32"/>
    <tableColumn id="58" name="McKinney- Vento: SpC" dataDxfId="31" totalsRowDxfId="30"/>
    <tableColumn id="59" name="McKinney- Vento: S8" dataDxfId="29" totalsRowDxfId="28"/>
    <tableColumn id="60" name="McKinney- Vento: SHP" dataDxfId="27" totalsRowDxfId="26"/>
    <tableColumn id="61" name="McKinney- Vento: YHDP" dataDxfId="25" totalsRowDxfId="24"/>
    <tableColumn id="62" name="Year-Round Beds" totalsRowFunction="sum" dataDxfId="23" totalsRowDxfId="22"/>
    <tableColumn id="63" name="Total Seasonal Beds" totalsRowFunction="sum" dataDxfId="21" totalsRowDxfId="20"/>
    <tableColumn id="64" name="Availability Start Date" dataDxfId="19" totalsRowDxfId="18"/>
    <tableColumn id="65" name="Availability End Date" dataDxfId="17" totalsRowDxfId="16"/>
    <tableColumn id="66" name="Overflow Beds" totalsRowFunction="sum" dataDxfId="15" totalsRowDxfId="14"/>
    <tableColumn id="67" name="PIT Count" totalsRowFunction="sum" dataDxfId="13" totalsRowDxfId="12"/>
    <tableColumn id="68" name="Total Beds" totalsRowFunction="sum" dataDxfId="11" totalsRowDxfId="10"/>
    <tableColumn id="69" name="Utilization Rate" totalsRowFunction="average" dataDxfId="9" totalsRowDxfId="8"/>
    <tableColumn id="70" name="Last Update On" dataDxfId="7" totalsRowDxfId="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5" name="Table5" displayName="Table5" ref="A1:BR32" totalsRowCount="1">
  <autoFilter ref="A1:BR31"/>
  <tableColumns count="70">
    <tableColumn id="1" name="Row #" totalsRowLabel="Total"/>
    <tableColumn id="2" name="Year"/>
    <tableColumn id="3" name="Proj. Type"/>
    <tableColumn id="4" name="Organization Name"/>
    <tableColumn id="5" name="HMIS Org ID"/>
    <tableColumn id="6" name="Project Name"/>
    <tableColumn id="7" name="HMIS Proj ID"/>
    <tableColumn id="8" name="Geo Code"/>
    <tableColumn id="9" name="Inventory Type"/>
    <tableColumn id="10" name="Bed Type"/>
    <tableColumn id="11" name="Target Pop."/>
    <tableColumn id="12" name="Beds HH w/ Children" totalsRowFunction="sum"/>
    <tableColumn id="13" name="Units HH w/ Children" totalsRowFunction="sum"/>
    <tableColumn id="14" name="Beds HH w/o Children" totalsRowFunction="sum"/>
    <tableColumn id="15" name="Beds HH w/ only Children" totalsRowFunction="sum"/>
    <tableColumn id="16" name="Veteran Beds HH w/ Children" totalsRowFunction="sum"/>
    <tableColumn id="17" name="Youth Beds HH w/ Children" totalsRowFunction="sum"/>
    <tableColumn id="18" name="CH Beds HH w/ Children" totalsRowFunction="sum"/>
    <tableColumn id="19" name="Veteran Beds HH w/o Children" totalsRowFunction="sum"/>
    <tableColumn id="20" name="Youth Beds HH w/o Children" totalsRowFunction="sum"/>
    <tableColumn id="21" name="CH Beds HH w/o Children" totalsRowFunction="sum"/>
    <tableColumn id="22" name="CH Beds HH w/ only Children" totalsRowFunction="sum"/>
    <tableColumn id="23" name="Victim Service Provider"/>
    <tableColumn id="24" name="Additional Federal Funding?"/>
    <tableColumn id="25" name="Additional Federal Funding: HUD-VASH"/>
    <tableColumn id="26" name="Additional Federal Funding: SSVF"/>
    <tableColumn id="27" name="Additional Federal Funding: GPD"/>
    <tableColumn id="28" name="Additional Federal Funding: GPD-BH"/>
    <tableColumn id="29" name="Additional Federal Funding: GPD-LD"/>
    <tableColumn id="30" name="Additional Federal Funding: GPD-HH"/>
    <tableColumn id="31" name="Additional Federal Funding: GPD-CT"/>
    <tableColumn id="32" name="Additional Federal Funding: GPD-SITH"/>
    <tableColumn id="33" name="Additional Federal Funding: GPD-TP"/>
    <tableColumn id="34" name="Additional Federal Funding: HCHV"/>
    <tableColumn id="35" name="Additional Federal Funding: HCHV-CRS"/>
    <tableColumn id="36" name="Additional Federal Funding: HCHV-SH"/>
    <tableColumn id="37" name="Additional Federal Funding: BCP"/>
    <tableColumn id="38" name="Additional Federal Funding: TLP"/>
    <tableColumn id="39" name="Additional Federal Funding: MGH"/>
    <tableColumn id="40" name="Additional Federal Funding: HOPWA"/>
    <tableColumn id="41" name="Additional Federal Funding: HOPWA-HMV"/>
    <tableColumn id="42" name="Additional Federal Funding: HOPWA-PH"/>
    <tableColumn id="43" name="Additional Federal Funding: HOPWA-STSF"/>
    <tableColumn id="44" name="Additional Federal Funding: HOPWA-TH"/>
    <tableColumn id="45" name="Additional Federal Funding: PIH"/>
    <tableColumn id="46" name="Additional Federal Funding: Other"/>
    <tableColumn id="47" name="Housing Type"/>
    <tableColumn id="48" name="McKinney- Vento"/>
    <tableColumn id="49" name="McKinney- Vento: Esg"/>
    <tableColumn id="50" name="McKinney- Vento: EsgEs"/>
    <tableColumn id="51" name="McKinney- Vento: EsgRrh"/>
    <tableColumn id="52" name="McKinney- Vento: Coc"/>
    <tableColumn id="53" name="McKinney- Vento: CocSh"/>
    <tableColumn id="54" name="McKinney- Vento: CocTh"/>
    <tableColumn id="55" name="McKinney- Vento: CocPsh"/>
    <tableColumn id="56" name="McKinney- Vento: CocRrh"/>
    <tableColumn id="57" name="McKinney- Vento: CocSro"/>
    <tableColumn id="58" name="McKinney- Vento: SpC"/>
    <tableColumn id="59" name="McKinney- Vento: S8"/>
    <tableColumn id="60" name="McKinney- Vento: SHP"/>
    <tableColumn id="61" name="McKinney- Vento: YHDP"/>
    <tableColumn id="62" name="Year-Round Beds" totalsRowFunction="sum"/>
    <tableColumn id="63" name="Total Seasonal Beds" totalsRowFunction="sum"/>
    <tableColumn id="64" name="Availability Start Date"/>
    <tableColumn id="65" name="Availability End Date"/>
    <tableColumn id="66" name="Overflow Beds" totalsRowFunction="sum"/>
    <tableColumn id="67" name="PIT Count" totalsRowFunction="sum"/>
    <tableColumn id="68" name="Total Beds" totalsRowFunction="sum"/>
    <tableColumn id="69" name="Utilization Rate" totalsRowFunction="average" totalsRowDxfId="1" dataCellStyle="Percent" totalsRowCellStyle="Percent"/>
    <tableColumn id="70" name="Last Update On" dataDxfId="5" totalsRowDxfId="0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le3" displayName="Table3" ref="A1:BR22" totalsRowCount="1">
  <autoFilter ref="A1:BR21"/>
  <tableColumns count="70">
    <tableColumn id="1" name="Row #" totalsRowLabel="Total"/>
    <tableColumn id="2" name="Year"/>
    <tableColumn id="3" name="Proj. Type"/>
    <tableColumn id="4" name="Organization Name"/>
    <tableColumn id="5" name="HMIS Org ID"/>
    <tableColumn id="6" name="Project Name"/>
    <tableColumn id="7" name="HMIS Proj ID"/>
    <tableColumn id="8" name="Geo Code"/>
    <tableColumn id="9" name="Inventory Type"/>
    <tableColumn id="10" name="Bed Type"/>
    <tableColumn id="11" name="Target Pop."/>
    <tableColumn id="12" name="Beds HH w/ Children" totalsRowFunction="sum"/>
    <tableColumn id="13" name="Units HH w/ Children" totalsRowFunction="sum"/>
    <tableColumn id="14" name="Beds HH w/o Children" totalsRowFunction="sum"/>
    <tableColumn id="15" name="Beds HH w/ only Children" totalsRowFunction="sum"/>
    <tableColumn id="16" name="Veteran Beds HH w/ Children" totalsRowFunction="sum"/>
    <tableColumn id="17" name="Youth Beds HH w/ Children" totalsRowFunction="sum"/>
    <tableColumn id="18" name="CH Beds HH w/ Children" totalsRowFunction="sum"/>
    <tableColumn id="19" name="Veteran Beds HH w/o Children" totalsRowFunction="sum"/>
    <tableColumn id="20" name="Youth Beds HH w/o Children" totalsRowFunction="sum"/>
    <tableColumn id="21" name="CH Beds HH w/o Children" totalsRowFunction="sum"/>
    <tableColumn id="22" name="CH Beds HH w/ only Children" totalsRowFunction="sum"/>
    <tableColumn id="23" name="Victim Service Provider"/>
    <tableColumn id="24" name="Additional Federal Funding?"/>
    <tableColumn id="25" name="Additional Federal Funding: HUD-VASH"/>
    <tableColumn id="26" name="Additional Federal Funding: SSVF"/>
    <tableColumn id="27" name="Additional Federal Funding: GPD"/>
    <tableColumn id="28" name="Additional Federal Funding: GPD-BH"/>
    <tableColumn id="29" name="Additional Federal Funding: GPD-LD"/>
    <tableColumn id="30" name="Additional Federal Funding: GPD-HH"/>
    <tableColumn id="31" name="Additional Federal Funding: GPD-CT"/>
    <tableColumn id="32" name="Additional Federal Funding: GPD-SITH"/>
    <tableColumn id="33" name="Additional Federal Funding: GPD-TP"/>
    <tableColumn id="34" name="Additional Federal Funding: HCHV"/>
    <tableColumn id="35" name="Additional Federal Funding: HCHV-CRS"/>
    <tableColumn id="36" name="Additional Federal Funding: HCHV-SH"/>
    <tableColumn id="37" name="Additional Federal Funding: BCP"/>
    <tableColumn id="38" name="Additional Federal Funding: TLP"/>
    <tableColumn id="39" name="Additional Federal Funding: MGH"/>
    <tableColumn id="40" name="Additional Federal Funding: HOPWA"/>
    <tableColumn id="41" name="Additional Federal Funding: HOPWA-HMV"/>
    <tableColumn id="42" name="Additional Federal Funding: HOPWA-PH"/>
    <tableColumn id="43" name="Additional Federal Funding: HOPWA-STSF"/>
    <tableColumn id="44" name="Additional Federal Funding: HOPWA-TH"/>
    <tableColumn id="45" name="Additional Federal Funding: PIH"/>
    <tableColumn id="46" name="Additional Federal Funding: Other"/>
    <tableColumn id="47" name="Housing Type"/>
    <tableColumn id="48" name="McKinney- Vento"/>
    <tableColumn id="49" name="McKinney- Vento: Esg"/>
    <tableColumn id="50" name="McKinney- Vento: EsgEs"/>
    <tableColumn id="51" name="McKinney- Vento: EsgRrh"/>
    <tableColumn id="52" name="McKinney- Vento: Coc"/>
    <tableColumn id="53" name="McKinney- Vento: CocSh"/>
    <tableColumn id="54" name="McKinney- Vento: CocTh"/>
    <tableColumn id="55" name="McKinney- Vento: CocPsh"/>
    <tableColumn id="56" name="McKinney- Vento: CocRrh"/>
    <tableColumn id="57" name="McKinney- Vento: CocSro"/>
    <tableColumn id="58" name="McKinney- Vento: SpC"/>
    <tableColumn id="59" name="McKinney- Vento: S8"/>
    <tableColumn id="60" name="McKinney- Vento: SHP"/>
    <tableColumn id="61" name="McKinney- Vento: YHDP"/>
    <tableColumn id="62" name="Year-Round Beds" totalsRowFunction="sum"/>
    <tableColumn id="63" name="Total Seasonal Beds" totalsRowFunction="sum"/>
    <tableColumn id="64" name="Availability Start Date" dataDxfId="4"/>
    <tableColumn id="65" name="Availability End Date" dataDxfId="3"/>
    <tableColumn id="66" name="Overflow Beds" totalsRowFunction="sum"/>
    <tableColumn id="67" name="PIT Count" totalsRowFunction="sum"/>
    <tableColumn id="68" name="Total Beds" totalsRowFunction="sum"/>
    <tableColumn id="69" name="Utilization Rate" totalsRowFunction="average" totalsRowDxfId="2"/>
    <tableColumn id="70" name="Last Update O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zoomScale="70" zoomScaleNormal="70" workbookViewId="0">
      <selection activeCell="I23" sqref="A1:I23"/>
    </sheetView>
  </sheetViews>
  <sheetFormatPr defaultRowHeight="15" x14ac:dyDescent="0.25"/>
  <cols>
    <col min="8" max="8" width="23.140625" customWidth="1"/>
  </cols>
  <sheetData>
    <row r="1" spans="1:8" ht="31.5" customHeight="1" x14ac:dyDescent="0.25">
      <c r="A1" s="7"/>
      <c r="B1" s="7"/>
      <c r="C1" s="7"/>
      <c r="D1" s="7"/>
      <c r="E1" s="7"/>
      <c r="F1" s="7"/>
      <c r="G1" s="7"/>
      <c r="H1" s="7"/>
    </row>
    <row r="2" spans="1:8" ht="63" customHeight="1" x14ac:dyDescent="0.25">
      <c r="A2" s="7"/>
      <c r="B2" s="7"/>
      <c r="C2" s="7"/>
      <c r="D2" s="7"/>
      <c r="E2" s="7"/>
      <c r="F2" s="7"/>
      <c r="G2" s="7"/>
      <c r="H2" s="7"/>
    </row>
    <row r="3" spans="1:8" x14ac:dyDescent="0.25">
      <c r="A3" s="27" t="s">
        <v>151</v>
      </c>
      <c r="B3" s="27"/>
      <c r="C3" s="27"/>
      <c r="D3" s="27"/>
      <c r="E3" s="27"/>
      <c r="F3" s="27"/>
      <c r="G3" s="27"/>
      <c r="H3" s="27"/>
    </row>
    <row r="4" spans="1:8" x14ac:dyDescent="0.25">
      <c r="A4" s="27"/>
      <c r="B4" s="27"/>
      <c r="C4" s="27"/>
      <c r="D4" s="27"/>
      <c r="E4" s="27"/>
      <c r="F4" s="27"/>
      <c r="G4" s="27"/>
      <c r="H4" s="27"/>
    </row>
  </sheetData>
  <sheetProtection algorithmName="SHA-512" hashValue="oeehpwDuxncXqFcL5+kHHC3my4ynnesPFJYCv+xY2BOCy7GSvAJd5xG711KM/tQAa84TSc0M8UVj59i2Nj7hgg==" saltValue="tT0hCDYWbG/p252VazYKQA==" spinCount="100000" sheet="1" objects="1" scenarios="1" selectLockedCells="1" selectUnlockedCells="1"/>
  <mergeCells count="1">
    <mergeCell ref="A3:H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1"/>
  <sheetViews>
    <sheetView zoomScale="90" zoomScaleNormal="90" workbookViewId="0">
      <selection sqref="A1:B71"/>
    </sheetView>
  </sheetViews>
  <sheetFormatPr defaultRowHeight="15" x14ac:dyDescent="0.25"/>
  <cols>
    <col min="1" max="1" width="32.28515625" bestFit="1" customWidth="1"/>
    <col min="2" max="2" width="92.5703125" bestFit="1" customWidth="1"/>
  </cols>
  <sheetData>
    <row r="1" spans="1:2" ht="26.25" thickBot="1" x14ac:dyDescent="0.3">
      <c r="A1" s="8" t="s">
        <v>152</v>
      </c>
      <c r="B1" s="9" t="s">
        <v>153</v>
      </c>
    </row>
    <row r="2" spans="1:2" ht="15.75" thickBot="1" x14ac:dyDescent="0.3">
      <c r="A2" s="10" t="s">
        <v>0</v>
      </c>
      <c r="B2" s="11" t="s">
        <v>154</v>
      </c>
    </row>
    <row r="3" spans="1:2" ht="15.75" thickBot="1" x14ac:dyDescent="0.3">
      <c r="A3" s="10" t="s">
        <v>1</v>
      </c>
      <c r="B3" s="11" t="s">
        <v>1</v>
      </c>
    </row>
    <row r="4" spans="1:2" ht="15.75" thickBot="1" x14ac:dyDescent="0.3">
      <c r="A4" s="10" t="s">
        <v>2</v>
      </c>
      <c r="B4" s="11" t="s">
        <v>155</v>
      </c>
    </row>
    <row r="5" spans="1:2" ht="15.75" thickBot="1" x14ac:dyDescent="0.3">
      <c r="A5" s="10" t="s">
        <v>3</v>
      </c>
      <c r="B5" s="11" t="s">
        <v>156</v>
      </c>
    </row>
    <row r="6" spans="1:2" ht="15.75" thickBot="1" x14ac:dyDescent="0.3">
      <c r="A6" s="10" t="s">
        <v>5</v>
      </c>
      <c r="B6" s="11" t="s">
        <v>157</v>
      </c>
    </row>
    <row r="7" spans="1:2" ht="15.75" thickBot="1" x14ac:dyDescent="0.3">
      <c r="A7" s="10" t="s">
        <v>7</v>
      </c>
      <c r="B7" s="11" t="s">
        <v>158</v>
      </c>
    </row>
    <row r="8" spans="1:2" ht="15.75" thickBot="1" x14ac:dyDescent="0.3">
      <c r="A8" s="10" t="s">
        <v>159</v>
      </c>
      <c r="B8" s="11" t="s">
        <v>159</v>
      </c>
    </row>
    <row r="9" spans="1:2" ht="15.75" thickBot="1" x14ac:dyDescent="0.3">
      <c r="A9" s="10" t="s">
        <v>8</v>
      </c>
      <c r="B9" s="11" t="s">
        <v>160</v>
      </c>
    </row>
    <row r="10" spans="1:2" ht="15.75" thickBot="1" x14ac:dyDescent="0.3">
      <c r="A10" s="10" t="s">
        <v>9</v>
      </c>
      <c r="B10" s="11" t="s">
        <v>161</v>
      </c>
    </row>
    <row r="11" spans="1:2" ht="15.75" thickBot="1" x14ac:dyDescent="0.3">
      <c r="A11" s="12" t="s">
        <v>10</v>
      </c>
      <c r="B11" s="13" t="s">
        <v>162</v>
      </c>
    </row>
    <row r="12" spans="1:2" ht="15.75" thickBot="1" x14ac:dyDescent="0.3">
      <c r="A12" s="12" t="s">
        <v>11</v>
      </c>
      <c r="B12" s="13" t="s">
        <v>163</v>
      </c>
    </row>
    <row r="13" spans="1:2" ht="15.75" thickBot="1" x14ac:dyDescent="0.3">
      <c r="A13" s="12" t="s">
        <v>12</v>
      </c>
      <c r="B13" s="13" t="s">
        <v>164</v>
      </c>
    </row>
    <row r="14" spans="1:2" ht="15.75" thickBot="1" x14ac:dyDescent="0.3">
      <c r="A14" s="12" t="s">
        <v>13</v>
      </c>
      <c r="B14" s="13" t="s">
        <v>165</v>
      </c>
    </row>
    <row r="15" spans="1:2" ht="15.75" thickBot="1" x14ac:dyDescent="0.3">
      <c r="A15" s="12" t="s">
        <v>14</v>
      </c>
      <c r="B15" s="13" t="s">
        <v>166</v>
      </c>
    </row>
    <row r="16" spans="1:2" ht="15.75" thickBot="1" x14ac:dyDescent="0.3">
      <c r="A16" s="12" t="s">
        <v>15</v>
      </c>
      <c r="B16" s="13" t="s">
        <v>167</v>
      </c>
    </row>
    <row r="17" spans="1:2" ht="15.75" thickBot="1" x14ac:dyDescent="0.3">
      <c r="A17" s="12" t="s">
        <v>18</v>
      </c>
      <c r="B17" s="13" t="s">
        <v>168</v>
      </c>
    </row>
    <row r="18" spans="1:2" ht="15.75" thickBot="1" x14ac:dyDescent="0.3">
      <c r="A18" s="12" t="s">
        <v>16</v>
      </c>
      <c r="B18" s="13" t="s">
        <v>169</v>
      </c>
    </row>
    <row r="19" spans="1:2" ht="15.75" thickBot="1" x14ac:dyDescent="0.3">
      <c r="A19" s="12" t="s">
        <v>19</v>
      </c>
      <c r="B19" s="13" t="s">
        <v>170</v>
      </c>
    </row>
    <row r="20" spans="1:2" ht="15.75" thickBot="1" x14ac:dyDescent="0.3">
      <c r="A20" s="12" t="s">
        <v>17</v>
      </c>
      <c r="B20" s="13" t="s">
        <v>171</v>
      </c>
    </row>
    <row r="21" spans="1:2" ht="15.75" thickBot="1" x14ac:dyDescent="0.3">
      <c r="A21" s="12" t="s">
        <v>20</v>
      </c>
      <c r="B21" s="13" t="s">
        <v>172</v>
      </c>
    </row>
    <row r="22" spans="1:2" ht="15.75" thickBot="1" x14ac:dyDescent="0.3">
      <c r="A22" s="12" t="s">
        <v>21</v>
      </c>
      <c r="B22" s="13" t="s">
        <v>173</v>
      </c>
    </row>
    <row r="23" spans="1:2" ht="15.75" thickBot="1" x14ac:dyDescent="0.3">
      <c r="A23" s="12" t="s">
        <v>174</v>
      </c>
      <c r="B23" s="13" t="s">
        <v>175</v>
      </c>
    </row>
    <row r="24" spans="1:2" ht="15.75" thickBot="1" x14ac:dyDescent="0.3">
      <c r="A24" s="12" t="s">
        <v>176</v>
      </c>
      <c r="B24" s="13" t="s">
        <v>177</v>
      </c>
    </row>
    <row r="25" spans="1:2" ht="15.75" thickBot="1" x14ac:dyDescent="0.3">
      <c r="A25" s="12" t="s">
        <v>178</v>
      </c>
      <c r="B25" s="13" t="s">
        <v>179</v>
      </c>
    </row>
    <row r="26" spans="1:2" ht="15.75" thickBot="1" x14ac:dyDescent="0.3">
      <c r="A26" s="12" t="s">
        <v>180</v>
      </c>
      <c r="B26" s="13" t="s">
        <v>181</v>
      </c>
    </row>
    <row r="27" spans="1:2" ht="15.75" thickBot="1" x14ac:dyDescent="0.3">
      <c r="A27" s="12" t="s">
        <v>182</v>
      </c>
      <c r="B27" s="13" t="s">
        <v>183</v>
      </c>
    </row>
    <row r="28" spans="1:2" ht="15.75" thickBot="1" x14ac:dyDescent="0.3">
      <c r="A28" s="12" t="s">
        <v>184</v>
      </c>
      <c r="B28" s="13" t="s">
        <v>185</v>
      </c>
    </row>
    <row r="29" spans="1:2" ht="15.75" thickBot="1" x14ac:dyDescent="0.3">
      <c r="A29" s="12" t="s">
        <v>186</v>
      </c>
      <c r="B29" s="13" t="s">
        <v>187</v>
      </c>
    </row>
    <row r="30" spans="1:2" ht="15.75" thickBot="1" x14ac:dyDescent="0.3">
      <c r="A30" s="12" t="s">
        <v>188</v>
      </c>
      <c r="B30" s="13" t="s">
        <v>189</v>
      </c>
    </row>
    <row r="31" spans="1:2" ht="15.75" thickBot="1" x14ac:dyDescent="0.3">
      <c r="A31" s="12" t="s">
        <v>190</v>
      </c>
      <c r="B31" s="13" t="s">
        <v>191</v>
      </c>
    </row>
    <row r="32" spans="1:2" ht="15.75" thickBot="1" x14ac:dyDescent="0.3">
      <c r="A32" s="12" t="s">
        <v>192</v>
      </c>
      <c r="B32" s="13" t="s">
        <v>193</v>
      </c>
    </row>
    <row r="33" spans="1:2" ht="15.75" thickBot="1" x14ac:dyDescent="0.3">
      <c r="A33" s="12" t="s">
        <v>194</v>
      </c>
      <c r="B33" s="13" t="s">
        <v>195</v>
      </c>
    </row>
    <row r="34" spans="1:2" ht="15.75" thickBot="1" x14ac:dyDescent="0.3">
      <c r="A34" s="12" t="s">
        <v>46</v>
      </c>
      <c r="B34" s="13" t="s">
        <v>196</v>
      </c>
    </row>
    <row r="35" spans="1:2" ht="15.75" thickBot="1" x14ac:dyDescent="0.3">
      <c r="A35" s="12" t="s">
        <v>197</v>
      </c>
      <c r="B35" s="13" t="s">
        <v>198</v>
      </c>
    </row>
    <row r="36" spans="1:2" ht="15.75" thickBot="1" x14ac:dyDescent="0.3">
      <c r="A36" s="12" t="s">
        <v>61</v>
      </c>
      <c r="B36" s="13" t="s">
        <v>199</v>
      </c>
    </row>
    <row r="37" spans="1:2" ht="15.75" thickBot="1" x14ac:dyDescent="0.3">
      <c r="A37" s="12" t="s">
        <v>200</v>
      </c>
      <c r="B37" s="13" t="s">
        <v>201</v>
      </c>
    </row>
    <row r="38" spans="1:2" ht="15.75" thickBot="1" x14ac:dyDescent="0.3">
      <c r="A38" s="12" t="s">
        <v>202</v>
      </c>
      <c r="B38" s="13" t="s">
        <v>203</v>
      </c>
    </row>
    <row r="39" spans="1:2" ht="15.75" thickBot="1" x14ac:dyDescent="0.3">
      <c r="A39" s="12" t="s">
        <v>204</v>
      </c>
      <c r="B39" s="13" t="s">
        <v>205</v>
      </c>
    </row>
    <row r="40" spans="1:2" ht="15.75" thickBot="1" x14ac:dyDescent="0.3">
      <c r="A40" s="12" t="s">
        <v>206</v>
      </c>
      <c r="B40" s="13" t="s">
        <v>207</v>
      </c>
    </row>
    <row r="41" spans="1:2" ht="15.75" thickBot="1" x14ac:dyDescent="0.3">
      <c r="A41" s="12" t="s">
        <v>208</v>
      </c>
      <c r="B41" s="13" t="s">
        <v>209</v>
      </c>
    </row>
    <row r="42" spans="1:2" ht="15.75" thickBot="1" x14ac:dyDescent="0.3">
      <c r="A42" s="12" t="s">
        <v>210</v>
      </c>
      <c r="B42" s="13" t="s">
        <v>211</v>
      </c>
    </row>
    <row r="43" spans="1:2" ht="15.75" thickBot="1" x14ac:dyDescent="0.3">
      <c r="A43" s="12" t="s">
        <v>62</v>
      </c>
      <c r="B43" s="13" t="s">
        <v>212</v>
      </c>
    </row>
    <row r="44" spans="1:2" ht="15.75" thickBot="1" x14ac:dyDescent="0.3">
      <c r="A44" s="12" t="s">
        <v>213</v>
      </c>
      <c r="B44" s="13" t="s">
        <v>214</v>
      </c>
    </row>
    <row r="45" spans="1:2" ht="15.75" thickBot="1" x14ac:dyDescent="0.3">
      <c r="A45" s="12" t="s">
        <v>63</v>
      </c>
      <c r="B45" s="13" t="s">
        <v>215</v>
      </c>
    </row>
    <row r="46" spans="1:2" ht="15.75" thickBot="1" x14ac:dyDescent="0.3">
      <c r="A46" s="12" t="s">
        <v>64</v>
      </c>
      <c r="B46" s="13" t="s">
        <v>216</v>
      </c>
    </row>
    <row r="47" spans="1:2" ht="15.75" thickBot="1" x14ac:dyDescent="0.3">
      <c r="A47" s="12" t="s">
        <v>65</v>
      </c>
      <c r="B47" s="13" t="s">
        <v>217</v>
      </c>
    </row>
    <row r="48" spans="1:2" ht="15.75" thickBot="1" x14ac:dyDescent="0.3">
      <c r="A48" s="12" t="s">
        <v>218</v>
      </c>
      <c r="B48" s="13" t="s">
        <v>219</v>
      </c>
    </row>
    <row r="49" spans="1:2" ht="15.75" thickBot="1" x14ac:dyDescent="0.3">
      <c r="A49" s="12" t="s">
        <v>66</v>
      </c>
      <c r="B49" s="13" t="s">
        <v>220</v>
      </c>
    </row>
    <row r="50" spans="1:2" ht="15.75" thickBot="1" x14ac:dyDescent="0.3">
      <c r="A50" s="12" t="s">
        <v>67</v>
      </c>
      <c r="B50" s="13" t="s">
        <v>221</v>
      </c>
    </row>
    <row r="51" spans="1:2" ht="15.75" thickBot="1" x14ac:dyDescent="0.3">
      <c r="A51" s="12" t="s">
        <v>68</v>
      </c>
      <c r="B51" s="13" t="s">
        <v>222</v>
      </c>
    </row>
    <row r="52" spans="1:2" x14ac:dyDescent="0.25">
      <c r="A52" s="28" t="s">
        <v>223</v>
      </c>
      <c r="B52" s="29"/>
    </row>
    <row r="53" spans="1:2" x14ac:dyDescent="0.25">
      <c r="A53" s="30" t="s">
        <v>224</v>
      </c>
      <c r="B53" s="14" t="s">
        <v>225</v>
      </c>
    </row>
    <row r="54" spans="1:2" x14ac:dyDescent="0.25">
      <c r="A54" s="30"/>
      <c r="B54" s="14" t="s">
        <v>226</v>
      </c>
    </row>
    <row r="55" spans="1:2" x14ac:dyDescent="0.25">
      <c r="A55" s="30"/>
      <c r="B55" s="14" t="s">
        <v>227</v>
      </c>
    </row>
    <row r="56" spans="1:2" x14ac:dyDescent="0.25">
      <c r="A56" s="30"/>
      <c r="B56" s="14" t="s">
        <v>228</v>
      </c>
    </row>
    <row r="57" spans="1:2" x14ac:dyDescent="0.25">
      <c r="A57" s="30"/>
      <c r="B57" s="14" t="s">
        <v>229</v>
      </c>
    </row>
    <row r="58" spans="1:2" x14ac:dyDescent="0.25">
      <c r="A58" s="30"/>
      <c r="B58" s="14" t="s">
        <v>230</v>
      </c>
    </row>
    <row r="59" spans="1:2" x14ac:dyDescent="0.25">
      <c r="A59" s="30"/>
      <c r="B59" s="14" t="s">
        <v>231</v>
      </c>
    </row>
    <row r="60" spans="1:2" x14ac:dyDescent="0.25">
      <c r="A60" s="15"/>
      <c r="B60" s="14"/>
    </row>
    <row r="61" spans="1:2" x14ac:dyDescent="0.25">
      <c r="A61" s="31" t="s">
        <v>8</v>
      </c>
      <c r="B61" s="14" t="s">
        <v>232</v>
      </c>
    </row>
    <row r="62" spans="1:2" x14ac:dyDescent="0.25">
      <c r="A62" s="32"/>
      <c r="B62" s="14" t="s">
        <v>233</v>
      </c>
    </row>
    <row r="63" spans="1:2" x14ac:dyDescent="0.25">
      <c r="A63" s="33"/>
      <c r="B63" s="14" t="s">
        <v>234</v>
      </c>
    </row>
    <row r="64" spans="1:2" x14ac:dyDescent="0.25">
      <c r="A64" s="15"/>
      <c r="B64" s="14"/>
    </row>
    <row r="65" spans="1:2" x14ac:dyDescent="0.25">
      <c r="A65" s="31" t="s">
        <v>9</v>
      </c>
      <c r="B65" s="14" t="s">
        <v>235</v>
      </c>
    </row>
    <row r="66" spans="1:2" x14ac:dyDescent="0.25">
      <c r="A66" s="32"/>
      <c r="B66" s="14" t="s">
        <v>236</v>
      </c>
    </row>
    <row r="67" spans="1:2" x14ac:dyDescent="0.25">
      <c r="A67" s="33"/>
      <c r="B67" s="14" t="s">
        <v>237</v>
      </c>
    </row>
    <row r="68" spans="1:2" x14ac:dyDescent="0.25">
      <c r="A68" s="15"/>
      <c r="B68" s="14"/>
    </row>
    <row r="69" spans="1:2" x14ac:dyDescent="0.25">
      <c r="A69" s="31" t="s">
        <v>238</v>
      </c>
      <c r="B69" s="14" t="s">
        <v>239</v>
      </c>
    </row>
    <row r="70" spans="1:2" x14ac:dyDescent="0.25">
      <c r="A70" s="32"/>
      <c r="B70" s="14" t="s">
        <v>240</v>
      </c>
    </row>
    <row r="71" spans="1:2" ht="15.75" thickBot="1" x14ac:dyDescent="0.3">
      <c r="A71" s="34"/>
      <c r="B71" s="16" t="s">
        <v>241</v>
      </c>
    </row>
  </sheetData>
  <sheetProtection algorithmName="SHA-512" hashValue="7d3NGMI4Ob2ICXcX1JYh5mYzHZ4WpSNmD1udQtbw3NaGGZVaBTHeW2TGcKRDWV0N4M1Abmmw8IMbO4d+udxQow==" saltValue="HxSD0Xk7ftW/9Px0HxcM8g==" spinCount="100000" sheet="1" objects="1" scenarios="1" selectLockedCells="1" selectUnlockedCells="1"/>
  <mergeCells count="5">
    <mergeCell ref="A52:B52"/>
    <mergeCell ref="A53:A59"/>
    <mergeCell ref="A61:A63"/>
    <mergeCell ref="A65:A67"/>
    <mergeCell ref="A69:A7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52"/>
  <sheetViews>
    <sheetView showGridLines="0" zoomScale="90" zoomScaleNormal="90" workbookViewId="0">
      <pane ySplit="1" topLeftCell="A2" activePane="bottomLeft" state="frozen"/>
      <selection activeCell="L6" sqref="L6"/>
      <selection pane="bottomLeft" sqref="A1:BR52"/>
    </sheetView>
  </sheetViews>
  <sheetFormatPr defaultRowHeight="15" x14ac:dyDescent="0.25"/>
  <cols>
    <col min="1" max="1" width="7.85546875" customWidth="1"/>
    <col min="2" max="2" width="6.7109375" customWidth="1"/>
    <col min="3" max="3" width="10.85546875" customWidth="1"/>
    <col min="4" max="4" width="31.140625" bestFit="1" customWidth="1"/>
    <col min="5" max="5" width="12.42578125" customWidth="1"/>
    <col min="6" max="6" width="36.5703125" bestFit="1" customWidth="1"/>
    <col min="7" max="7" width="12.7109375" customWidth="1"/>
    <col min="8" max="8" width="10.7109375" customWidth="1"/>
    <col min="9" max="9" width="14.85546875" customWidth="1"/>
    <col min="10" max="10" width="16.42578125" bestFit="1" customWidth="1"/>
    <col min="11" max="11" width="12" customWidth="1"/>
    <col min="12" max="12" width="19.28515625" customWidth="1"/>
    <col min="13" max="13" width="19.5703125" customWidth="1"/>
    <col min="14" max="14" width="20.28515625" customWidth="1"/>
    <col min="15" max="15" width="23" customWidth="1"/>
    <col min="16" max="16" width="26.140625" customWidth="1"/>
    <col min="17" max="17" width="24.42578125" customWidth="1"/>
    <col min="18" max="18" width="21.85546875" customWidth="1"/>
    <col min="19" max="19" width="27.140625" customWidth="1"/>
    <col min="20" max="20" width="25.42578125" customWidth="1"/>
    <col min="21" max="21" width="22.85546875" customWidth="1"/>
    <col min="22" max="22" width="25.5703125" customWidth="1"/>
    <col min="23" max="23" width="21.28515625" customWidth="1"/>
    <col min="24" max="24" width="24.85546875" customWidth="1"/>
    <col min="25" max="25" width="33.28515625" customWidth="1"/>
    <col min="26" max="26" width="28.7109375" customWidth="1"/>
    <col min="27" max="27" width="28.28515625" customWidth="1"/>
    <col min="28" max="28" width="31" customWidth="1"/>
    <col min="29" max="29" width="30.85546875" customWidth="1"/>
    <col min="30" max="30" width="31.140625" customWidth="1"/>
    <col min="31" max="31" width="30.7109375" customWidth="1"/>
    <col min="32" max="32" width="32.140625" customWidth="1"/>
    <col min="33" max="33" width="30.7109375" customWidth="1"/>
    <col min="34" max="34" width="29.42578125" customWidth="1"/>
    <col min="35" max="35" width="32.85546875" customWidth="1"/>
    <col min="36" max="36" width="32" customWidth="1"/>
    <col min="37" max="37" width="28" customWidth="1"/>
    <col min="38" max="38" width="27.7109375" customWidth="1"/>
    <col min="39" max="39" width="28.85546875" customWidth="1"/>
    <col min="40" max="40" width="31.28515625" customWidth="1"/>
    <col min="41" max="41" width="35.7109375" customWidth="1"/>
    <col min="42" max="42" width="34" customWidth="1"/>
    <col min="43" max="43" width="35.28515625" customWidth="1"/>
    <col min="44" max="44" width="33.85546875" customWidth="1"/>
    <col min="45" max="45" width="27.5703125" customWidth="1"/>
    <col min="46" max="46" width="29.7109375" customWidth="1"/>
    <col min="47" max="47" width="31.140625" bestFit="1" customWidth="1"/>
    <col min="48" max="48" width="16.5703125" customWidth="1"/>
    <col min="49" max="49" width="20" customWidth="1"/>
    <col min="50" max="50" width="21.5703125" customWidth="1"/>
    <col min="51" max="51" width="22.7109375" customWidth="1"/>
    <col min="52" max="52" width="20.28515625" customWidth="1"/>
    <col min="53" max="54" width="22.140625" customWidth="1"/>
    <col min="55" max="56" width="23" customWidth="1"/>
    <col min="57" max="57" width="22.85546875" customWidth="1"/>
    <col min="58" max="58" width="20.42578125" customWidth="1"/>
    <col min="59" max="59" width="19.42578125" customWidth="1"/>
    <col min="60" max="60" width="20.5703125" customWidth="1"/>
    <col min="61" max="61" width="21.85546875" customWidth="1"/>
    <col min="62" max="62" width="16.42578125" customWidth="1"/>
    <col min="63" max="63" width="18.28515625" customWidth="1"/>
    <col min="64" max="64" width="20" customWidth="1"/>
    <col min="65" max="65" width="19" customWidth="1"/>
    <col min="66" max="66" width="14.5703125" customWidth="1"/>
    <col min="67" max="67" width="10.5703125" customWidth="1"/>
    <col min="68" max="68" width="11.140625" customWidth="1"/>
    <col min="69" max="69" width="15" customWidth="1"/>
    <col min="70" max="70" width="15.140625" customWidth="1"/>
  </cols>
  <sheetData>
    <row r="1" spans="1:70" x14ac:dyDescent="0.25">
      <c r="A1" s="21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2" t="s">
        <v>6</v>
      </c>
      <c r="H1" s="22" t="s">
        <v>7</v>
      </c>
      <c r="I1" s="22" t="s">
        <v>8</v>
      </c>
      <c r="J1" s="22" t="s">
        <v>9</v>
      </c>
      <c r="K1" s="22" t="s">
        <v>10</v>
      </c>
      <c r="L1" s="22" t="s">
        <v>11</v>
      </c>
      <c r="M1" s="22" t="s">
        <v>12</v>
      </c>
      <c r="N1" s="22" t="s">
        <v>13</v>
      </c>
      <c r="O1" s="22" t="s">
        <v>14</v>
      </c>
      <c r="P1" s="22" t="s">
        <v>15</v>
      </c>
      <c r="Q1" s="22" t="s">
        <v>16</v>
      </c>
      <c r="R1" s="22" t="s">
        <v>17</v>
      </c>
      <c r="S1" s="22" t="s">
        <v>18</v>
      </c>
      <c r="T1" s="22" t="s">
        <v>19</v>
      </c>
      <c r="U1" s="22" t="s">
        <v>20</v>
      </c>
      <c r="V1" s="22" t="s">
        <v>21</v>
      </c>
      <c r="W1" s="22" t="s">
        <v>22</v>
      </c>
      <c r="X1" s="22" t="s">
        <v>23</v>
      </c>
      <c r="Y1" s="22" t="s">
        <v>24</v>
      </c>
      <c r="Z1" s="22" t="s">
        <v>25</v>
      </c>
      <c r="AA1" s="22" t="s">
        <v>26</v>
      </c>
      <c r="AB1" s="22" t="s">
        <v>27</v>
      </c>
      <c r="AC1" s="22" t="s">
        <v>28</v>
      </c>
      <c r="AD1" s="22" t="s">
        <v>29</v>
      </c>
      <c r="AE1" s="22" t="s">
        <v>30</v>
      </c>
      <c r="AF1" s="22" t="s">
        <v>31</v>
      </c>
      <c r="AG1" s="22" t="s">
        <v>32</v>
      </c>
      <c r="AH1" s="22" t="s">
        <v>33</v>
      </c>
      <c r="AI1" s="22" t="s">
        <v>34</v>
      </c>
      <c r="AJ1" s="22" t="s">
        <v>35</v>
      </c>
      <c r="AK1" s="22" t="s">
        <v>36</v>
      </c>
      <c r="AL1" s="22" t="s">
        <v>37</v>
      </c>
      <c r="AM1" s="22" t="s">
        <v>38</v>
      </c>
      <c r="AN1" s="22" t="s">
        <v>39</v>
      </c>
      <c r="AO1" s="22" t="s">
        <v>40</v>
      </c>
      <c r="AP1" s="22" t="s">
        <v>41</v>
      </c>
      <c r="AQ1" s="22" t="s">
        <v>42</v>
      </c>
      <c r="AR1" s="22" t="s">
        <v>43</v>
      </c>
      <c r="AS1" s="22" t="s">
        <v>44</v>
      </c>
      <c r="AT1" s="22" t="s">
        <v>45</v>
      </c>
      <c r="AU1" s="22" t="s">
        <v>46</v>
      </c>
      <c r="AV1" s="22" t="s">
        <v>47</v>
      </c>
      <c r="AW1" s="22" t="s">
        <v>48</v>
      </c>
      <c r="AX1" s="22" t="s">
        <v>49</v>
      </c>
      <c r="AY1" s="22" t="s">
        <v>50</v>
      </c>
      <c r="AZ1" s="22" t="s">
        <v>51</v>
      </c>
      <c r="BA1" s="22" t="s">
        <v>52</v>
      </c>
      <c r="BB1" s="22" t="s">
        <v>53</v>
      </c>
      <c r="BC1" s="22" t="s">
        <v>54</v>
      </c>
      <c r="BD1" s="22" t="s">
        <v>55</v>
      </c>
      <c r="BE1" s="22" t="s">
        <v>56</v>
      </c>
      <c r="BF1" s="22" t="s">
        <v>57</v>
      </c>
      <c r="BG1" s="22" t="s">
        <v>58</v>
      </c>
      <c r="BH1" s="22" t="s">
        <v>59</v>
      </c>
      <c r="BI1" s="22" t="s">
        <v>60</v>
      </c>
      <c r="BJ1" s="22" t="s">
        <v>61</v>
      </c>
      <c r="BK1" s="22" t="s">
        <v>62</v>
      </c>
      <c r="BL1" s="22" t="s">
        <v>63</v>
      </c>
      <c r="BM1" s="22" t="s">
        <v>64</v>
      </c>
      <c r="BN1" s="22" t="s">
        <v>65</v>
      </c>
      <c r="BO1" s="22" t="s">
        <v>66</v>
      </c>
      <c r="BP1" s="22" t="s">
        <v>67</v>
      </c>
      <c r="BQ1" s="22" t="s">
        <v>68</v>
      </c>
      <c r="BR1" s="23" t="s">
        <v>69</v>
      </c>
    </row>
    <row r="2" spans="1:70" x14ac:dyDescent="0.25">
      <c r="A2" s="17">
        <v>414778</v>
      </c>
      <c r="B2" s="2">
        <v>2020</v>
      </c>
      <c r="C2" s="2" t="s">
        <v>78</v>
      </c>
      <c r="D2" s="2" t="s">
        <v>71</v>
      </c>
      <c r="E2" s="2">
        <v>525</v>
      </c>
      <c r="F2" s="2" t="s">
        <v>79</v>
      </c>
      <c r="G2" s="2">
        <v>559</v>
      </c>
      <c r="H2" s="2">
        <v>62088</v>
      </c>
      <c r="I2" s="2" t="s">
        <v>73</v>
      </c>
      <c r="J2" s="2" t="s">
        <v>80</v>
      </c>
      <c r="K2" s="2" t="s">
        <v>74</v>
      </c>
      <c r="L2" s="2">
        <v>3</v>
      </c>
      <c r="M2" s="2">
        <v>3</v>
      </c>
      <c r="N2" s="2">
        <v>0</v>
      </c>
      <c r="O2" s="2">
        <v>0</v>
      </c>
      <c r="P2" s="2">
        <v>0</v>
      </c>
      <c r="Q2" s="2">
        <v>0</v>
      </c>
      <c r="R2" s="2"/>
      <c r="S2" s="2">
        <v>0</v>
      </c>
      <c r="T2" s="2">
        <v>0</v>
      </c>
      <c r="U2" s="2"/>
      <c r="V2" s="2"/>
      <c r="W2" s="2" t="s">
        <v>75</v>
      </c>
      <c r="X2" s="2" t="s">
        <v>76</v>
      </c>
      <c r="Y2" s="2" t="s">
        <v>76</v>
      </c>
      <c r="Z2" s="2" t="s">
        <v>76</v>
      </c>
      <c r="AA2" s="2" t="s">
        <v>76</v>
      </c>
      <c r="AB2" s="2"/>
      <c r="AC2" s="2"/>
      <c r="AD2" s="2"/>
      <c r="AE2" s="2"/>
      <c r="AF2" s="2"/>
      <c r="AG2" s="2"/>
      <c r="AH2" s="2" t="s">
        <v>76</v>
      </c>
      <c r="AI2" s="2"/>
      <c r="AJ2" s="2"/>
      <c r="AK2" s="2" t="s">
        <v>76</v>
      </c>
      <c r="AL2" s="2" t="s">
        <v>76</v>
      </c>
      <c r="AM2" s="2" t="s">
        <v>76</v>
      </c>
      <c r="AN2" s="2" t="s">
        <v>76</v>
      </c>
      <c r="AO2" s="2"/>
      <c r="AP2" s="2"/>
      <c r="AQ2" s="2"/>
      <c r="AR2" s="2"/>
      <c r="AS2" s="2" t="s">
        <v>76</v>
      </c>
      <c r="AT2" s="2" t="s">
        <v>76</v>
      </c>
      <c r="AU2" s="2" t="s">
        <v>77</v>
      </c>
      <c r="AV2" s="2" t="s">
        <v>76</v>
      </c>
      <c r="AW2" s="2" t="s">
        <v>76</v>
      </c>
      <c r="AX2" s="2" t="s">
        <v>76</v>
      </c>
      <c r="AY2" s="2" t="s">
        <v>76</v>
      </c>
      <c r="AZ2" s="2" t="s">
        <v>76</v>
      </c>
      <c r="BA2" s="2" t="s">
        <v>76</v>
      </c>
      <c r="BB2" s="2" t="s">
        <v>76</v>
      </c>
      <c r="BC2" s="2" t="s">
        <v>76</v>
      </c>
      <c r="BD2" s="2" t="s">
        <v>76</v>
      </c>
      <c r="BE2" s="2" t="s">
        <v>76</v>
      </c>
      <c r="BF2" s="2" t="s">
        <v>76</v>
      </c>
      <c r="BG2" s="2" t="s">
        <v>76</v>
      </c>
      <c r="BH2" s="2" t="s">
        <v>76</v>
      </c>
      <c r="BI2" s="2" t="s">
        <v>76</v>
      </c>
      <c r="BJ2" s="2">
        <v>3</v>
      </c>
      <c r="BK2" s="2">
        <v>0</v>
      </c>
      <c r="BL2" s="2"/>
      <c r="BM2" s="2"/>
      <c r="BN2" s="2">
        <v>0</v>
      </c>
      <c r="BO2" s="2">
        <v>2</v>
      </c>
      <c r="BP2" s="2">
        <v>3</v>
      </c>
      <c r="BQ2" s="4">
        <v>0.67</v>
      </c>
      <c r="BR2" s="18">
        <v>43969.759293981479</v>
      </c>
    </row>
    <row r="3" spans="1:70" x14ac:dyDescent="0.25">
      <c r="A3" s="17">
        <v>414744</v>
      </c>
      <c r="B3" s="2">
        <v>2020</v>
      </c>
      <c r="C3" s="2" t="s">
        <v>78</v>
      </c>
      <c r="D3" s="2" t="s">
        <v>88</v>
      </c>
      <c r="E3" s="2">
        <v>13</v>
      </c>
      <c r="F3" s="2" t="s">
        <v>89</v>
      </c>
      <c r="G3" s="2">
        <v>14</v>
      </c>
      <c r="H3" s="2">
        <v>62088</v>
      </c>
      <c r="I3" s="2" t="s">
        <v>73</v>
      </c>
      <c r="J3" s="2" t="s">
        <v>80</v>
      </c>
      <c r="K3" s="2" t="s">
        <v>90</v>
      </c>
      <c r="L3" s="2">
        <v>56</v>
      </c>
      <c r="M3" s="2">
        <v>14</v>
      </c>
      <c r="N3" s="2">
        <v>0</v>
      </c>
      <c r="O3" s="2">
        <v>0</v>
      </c>
      <c r="P3" s="2">
        <v>0</v>
      </c>
      <c r="Q3" s="2">
        <v>0</v>
      </c>
      <c r="R3" s="2"/>
      <c r="S3" s="2">
        <v>0</v>
      </c>
      <c r="T3" s="2">
        <v>0</v>
      </c>
      <c r="U3" s="2"/>
      <c r="V3" s="2"/>
      <c r="W3" s="2" t="s">
        <v>76</v>
      </c>
      <c r="X3" s="2" t="s">
        <v>76</v>
      </c>
      <c r="Y3" s="2" t="s">
        <v>76</v>
      </c>
      <c r="Z3" s="2" t="s">
        <v>76</v>
      </c>
      <c r="AA3" s="2" t="s">
        <v>76</v>
      </c>
      <c r="AB3" s="2"/>
      <c r="AC3" s="2"/>
      <c r="AD3" s="2"/>
      <c r="AE3" s="2"/>
      <c r="AF3" s="2"/>
      <c r="AG3" s="2"/>
      <c r="AH3" s="2" t="s">
        <v>76</v>
      </c>
      <c r="AI3" s="2"/>
      <c r="AJ3" s="2"/>
      <c r="AK3" s="2" t="s">
        <v>76</v>
      </c>
      <c r="AL3" s="2" t="s">
        <v>76</v>
      </c>
      <c r="AM3" s="2" t="s">
        <v>76</v>
      </c>
      <c r="AN3" s="2" t="s">
        <v>76</v>
      </c>
      <c r="AO3" s="2"/>
      <c r="AP3" s="2"/>
      <c r="AQ3" s="2"/>
      <c r="AR3" s="2"/>
      <c r="AS3" s="2" t="s">
        <v>76</v>
      </c>
      <c r="AT3" s="2" t="s">
        <v>76</v>
      </c>
      <c r="AU3" s="2" t="s">
        <v>77</v>
      </c>
      <c r="AV3" s="2" t="s">
        <v>75</v>
      </c>
      <c r="AW3" s="2" t="s">
        <v>75</v>
      </c>
      <c r="AX3" s="2" t="s">
        <v>75</v>
      </c>
      <c r="AY3" s="2" t="s">
        <v>76</v>
      </c>
      <c r="AZ3" s="2" t="s">
        <v>76</v>
      </c>
      <c r="BA3" s="2" t="s">
        <v>76</v>
      </c>
      <c r="BB3" s="2" t="s">
        <v>76</v>
      </c>
      <c r="BC3" s="2" t="s">
        <v>76</v>
      </c>
      <c r="BD3" s="2" t="s">
        <v>76</v>
      </c>
      <c r="BE3" s="2" t="s">
        <v>76</v>
      </c>
      <c r="BF3" s="2" t="s">
        <v>76</v>
      </c>
      <c r="BG3" s="2" t="s">
        <v>76</v>
      </c>
      <c r="BH3" s="2" t="s">
        <v>76</v>
      </c>
      <c r="BI3" s="2" t="s">
        <v>76</v>
      </c>
      <c r="BJ3" s="2">
        <v>56</v>
      </c>
      <c r="BK3" s="2">
        <v>0</v>
      </c>
      <c r="BL3" s="2"/>
      <c r="BM3" s="2"/>
      <c r="BN3" s="2">
        <v>0</v>
      </c>
      <c r="BO3" s="2">
        <v>42</v>
      </c>
      <c r="BP3" s="2">
        <v>56</v>
      </c>
      <c r="BQ3" s="4">
        <v>0.75</v>
      </c>
      <c r="BR3" s="18">
        <v>43986.663344907407</v>
      </c>
    </row>
    <row r="4" spans="1:70" x14ac:dyDescent="0.25">
      <c r="A4" s="17">
        <v>414735</v>
      </c>
      <c r="B4" s="2">
        <v>2020</v>
      </c>
      <c r="C4" s="2" t="s">
        <v>78</v>
      </c>
      <c r="D4" s="2" t="s">
        <v>88</v>
      </c>
      <c r="E4" s="2">
        <v>13</v>
      </c>
      <c r="F4" s="2" t="s">
        <v>91</v>
      </c>
      <c r="G4" s="2">
        <v>15</v>
      </c>
      <c r="H4" s="2">
        <v>62088</v>
      </c>
      <c r="I4" s="2" t="s">
        <v>73</v>
      </c>
      <c r="J4" s="2" t="s">
        <v>80</v>
      </c>
      <c r="K4" s="2" t="s">
        <v>90</v>
      </c>
      <c r="L4" s="2">
        <v>0</v>
      </c>
      <c r="M4" s="2">
        <v>0</v>
      </c>
      <c r="N4" s="2">
        <v>40</v>
      </c>
      <c r="O4" s="2">
        <v>0</v>
      </c>
      <c r="P4" s="2">
        <v>0</v>
      </c>
      <c r="Q4" s="2">
        <v>0</v>
      </c>
      <c r="R4" s="2"/>
      <c r="S4" s="2">
        <v>0</v>
      </c>
      <c r="T4" s="2">
        <v>0</v>
      </c>
      <c r="U4" s="2"/>
      <c r="V4" s="2"/>
      <c r="W4" s="2" t="s">
        <v>76</v>
      </c>
      <c r="X4" s="2" t="s">
        <v>76</v>
      </c>
      <c r="Y4" s="2" t="s">
        <v>76</v>
      </c>
      <c r="Z4" s="2" t="s">
        <v>76</v>
      </c>
      <c r="AA4" s="2" t="s">
        <v>76</v>
      </c>
      <c r="AB4" s="2"/>
      <c r="AC4" s="2"/>
      <c r="AD4" s="2"/>
      <c r="AE4" s="2"/>
      <c r="AF4" s="2"/>
      <c r="AG4" s="2"/>
      <c r="AH4" s="2" t="s">
        <v>76</v>
      </c>
      <c r="AI4" s="2"/>
      <c r="AJ4" s="2"/>
      <c r="AK4" s="2" t="s">
        <v>76</v>
      </c>
      <c r="AL4" s="2" t="s">
        <v>76</v>
      </c>
      <c r="AM4" s="2" t="s">
        <v>76</v>
      </c>
      <c r="AN4" s="2" t="s">
        <v>76</v>
      </c>
      <c r="AO4" s="2"/>
      <c r="AP4" s="2"/>
      <c r="AQ4" s="2"/>
      <c r="AR4" s="2"/>
      <c r="AS4" s="2" t="s">
        <v>76</v>
      </c>
      <c r="AT4" s="2" t="s">
        <v>76</v>
      </c>
      <c r="AU4" s="2" t="s">
        <v>77</v>
      </c>
      <c r="AV4" s="2" t="s">
        <v>75</v>
      </c>
      <c r="AW4" s="2" t="s">
        <v>75</v>
      </c>
      <c r="AX4" s="2" t="s">
        <v>75</v>
      </c>
      <c r="AY4" s="2" t="s">
        <v>76</v>
      </c>
      <c r="AZ4" s="2" t="s">
        <v>76</v>
      </c>
      <c r="BA4" s="2" t="s">
        <v>76</v>
      </c>
      <c r="BB4" s="2" t="s">
        <v>76</v>
      </c>
      <c r="BC4" s="2" t="s">
        <v>76</v>
      </c>
      <c r="BD4" s="2" t="s">
        <v>76</v>
      </c>
      <c r="BE4" s="2" t="s">
        <v>76</v>
      </c>
      <c r="BF4" s="2" t="s">
        <v>76</v>
      </c>
      <c r="BG4" s="2" t="s">
        <v>76</v>
      </c>
      <c r="BH4" s="2" t="s">
        <v>76</v>
      </c>
      <c r="BI4" s="2" t="s">
        <v>76</v>
      </c>
      <c r="BJ4" s="2">
        <v>40</v>
      </c>
      <c r="BK4" s="2">
        <v>0</v>
      </c>
      <c r="BL4" s="2"/>
      <c r="BM4" s="2"/>
      <c r="BN4" s="2">
        <v>0</v>
      </c>
      <c r="BO4" s="2">
        <v>9</v>
      </c>
      <c r="BP4" s="2">
        <v>40</v>
      </c>
      <c r="BQ4" s="4">
        <v>0.22</v>
      </c>
      <c r="BR4" s="18">
        <v>43980.980682870373</v>
      </c>
    </row>
    <row r="5" spans="1:70" x14ac:dyDescent="0.25">
      <c r="A5" s="17">
        <v>414763</v>
      </c>
      <c r="B5" s="2">
        <v>2020</v>
      </c>
      <c r="C5" s="2" t="s">
        <v>78</v>
      </c>
      <c r="D5" s="2" t="s">
        <v>109</v>
      </c>
      <c r="E5" s="2">
        <v>97</v>
      </c>
      <c r="F5" s="2" t="s">
        <v>79</v>
      </c>
      <c r="G5" s="2">
        <v>552</v>
      </c>
      <c r="H5" s="2">
        <v>62088</v>
      </c>
      <c r="I5" s="2" t="s">
        <v>73</v>
      </c>
      <c r="J5" s="2" t="s">
        <v>80</v>
      </c>
      <c r="K5" s="2" t="s">
        <v>74</v>
      </c>
      <c r="L5" s="2">
        <v>14</v>
      </c>
      <c r="M5" s="2">
        <v>5</v>
      </c>
      <c r="N5" s="2">
        <v>0</v>
      </c>
      <c r="O5" s="2">
        <v>0</v>
      </c>
      <c r="P5" s="2">
        <v>0</v>
      </c>
      <c r="Q5" s="2">
        <v>0</v>
      </c>
      <c r="R5" s="2"/>
      <c r="S5" s="2">
        <v>0</v>
      </c>
      <c r="T5" s="2">
        <v>0</v>
      </c>
      <c r="U5" s="2"/>
      <c r="V5" s="2"/>
      <c r="W5" s="2" t="s">
        <v>75</v>
      </c>
      <c r="X5" s="2" t="s">
        <v>76</v>
      </c>
      <c r="Y5" s="2" t="s">
        <v>76</v>
      </c>
      <c r="Z5" s="2" t="s">
        <v>76</v>
      </c>
      <c r="AA5" s="2" t="s">
        <v>76</v>
      </c>
      <c r="AB5" s="2"/>
      <c r="AC5" s="2"/>
      <c r="AD5" s="2"/>
      <c r="AE5" s="2"/>
      <c r="AF5" s="2"/>
      <c r="AG5" s="2"/>
      <c r="AH5" s="2" t="s">
        <v>76</v>
      </c>
      <c r="AI5" s="2"/>
      <c r="AJ5" s="2"/>
      <c r="AK5" s="2" t="s">
        <v>76</v>
      </c>
      <c r="AL5" s="2" t="s">
        <v>76</v>
      </c>
      <c r="AM5" s="2" t="s">
        <v>76</v>
      </c>
      <c r="AN5" s="2" t="s">
        <v>76</v>
      </c>
      <c r="AO5" s="2"/>
      <c r="AP5" s="2"/>
      <c r="AQ5" s="2"/>
      <c r="AR5" s="2"/>
      <c r="AS5" s="2" t="s">
        <v>76</v>
      </c>
      <c r="AT5" s="2" t="s">
        <v>76</v>
      </c>
      <c r="AU5" s="2" t="s">
        <v>77</v>
      </c>
      <c r="AV5" s="2" t="s">
        <v>76</v>
      </c>
      <c r="AW5" s="2" t="s">
        <v>76</v>
      </c>
      <c r="AX5" s="2" t="s">
        <v>76</v>
      </c>
      <c r="AY5" s="2" t="s">
        <v>76</v>
      </c>
      <c r="AZ5" s="2" t="s">
        <v>76</v>
      </c>
      <c r="BA5" s="2" t="s">
        <v>76</v>
      </c>
      <c r="BB5" s="2" t="s">
        <v>76</v>
      </c>
      <c r="BC5" s="2" t="s">
        <v>76</v>
      </c>
      <c r="BD5" s="2" t="s">
        <v>76</v>
      </c>
      <c r="BE5" s="2" t="s">
        <v>76</v>
      </c>
      <c r="BF5" s="2" t="s">
        <v>76</v>
      </c>
      <c r="BG5" s="2" t="s">
        <v>76</v>
      </c>
      <c r="BH5" s="2" t="s">
        <v>76</v>
      </c>
      <c r="BI5" s="2" t="s">
        <v>76</v>
      </c>
      <c r="BJ5" s="2">
        <v>14</v>
      </c>
      <c r="BK5" s="2">
        <v>0</v>
      </c>
      <c r="BL5" s="2"/>
      <c r="BM5" s="2"/>
      <c r="BN5" s="2">
        <v>0</v>
      </c>
      <c r="BO5" s="2">
        <v>10</v>
      </c>
      <c r="BP5" s="2">
        <v>14</v>
      </c>
      <c r="BQ5" s="4">
        <v>0.71</v>
      </c>
      <c r="BR5" s="18">
        <v>43980.993831018517</v>
      </c>
    </row>
    <row r="6" spans="1:70" x14ac:dyDescent="0.25">
      <c r="A6" s="17">
        <v>414752</v>
      </c>
      <c r="B6" s="2">
        <v>2020</v>
      </c>
      <c r="C6" s="2" t="s">
        <v>78</v>
      </c>
      <c r="D6" s="2" t="s">
        <v>115</v>
      </c>
      <c r="E6" s="2">
        <v>332</v>
      </c>
      <c r="F6" s="2" t="s">
        <v>116</v>
      </c>
      <c r="G6" s="2">
        <v>561</v>
      </c>
      <c r="H6" s="2">
        <v>62088</v>
      </c>
      <c r="I6" s="2" t="s">
        <v>73</v>
      </c>
      <c r="J6" s="2" t="s">
        <v>80</v>
      </c>
      <c r="K6" s="2" t="s">
        <v>90</v>
      </c>
      <c r="L6" s="2">
        <v>0</v>
      </c>
      <c r="M6" s="2">
        <v>0</v>
      </c>
      <c r="N6" s="2">
        <v>62</v>
      </c>
      <c r="O6" s="2">
        <v>0</v>
      </c>
      <c r="P6" s="2">
        <v>0</v>
      </c>
      <c r="Q6" s="2">
        <v>0</v>
      </c>
      <c r="R6" s="2"/>
      <c r="S6" s="2">
        <v>0</v>
      </c>
      <c r="T6" s="2">
        <v>0</v>
      </c>
      <c r="U6" s="2"/>
      <c r="V6" s="2"/>
      <c r="W6" s="2" t="s">
        <v>76</v>
      </c>
      <c r="X6" s="2" t="s">
        <v>76</v>
      </c>
      <c r="Y6" s="2" t="s">
        <v>76</v>
      </c>
      <c r="Z6" s="2" t="s">
        <v>76</v>
      </c>
      <c r="AA6" s="2" t="s">
        <v>76</v>
      </c>
      <c r="AB6" s="2"/>
      <c r="AC6" s="2"/>
      <c r="AD6" s="2"/>
      <c r="AE6" s="2"/>
      <c r="AF6" s="2"/>
      <c r="AG6" s="2"/>
      <c r="AH6" s="2" t="s">
        <v>76</v>
      </c>
      <c r="AI6" s="2"/>
      <c r="AJ6" s="2"/>
      <c r="AK6" s="2" t="s">
        <v>76</v>
      </c>
      <c r="AL6" s="2" t="s">
        <v>76</v>
      </c>
      <c r="AM6" s="2" t="s">
        <v>76</v>
      </c>
      <c r="AN6" s="2" t="s">
        <v>76</v>
      </c>
      <c r="AO6" s="2"/>
      <c r="AP6" s="2"/>
      <c r="AQ6" s="2"/>
      <c r="AR6" s="2"/>
      <c r="AS6" s="2" t="s">
        <v>76</v>
      </c>
      <c r="AT6" s="2" t="s">
        <v>76</v>
      </c>
      <c r="AU6" s="2" t="s">
        <v>77</v>
      </c>
      <c r="AV6" s="2" t="s">
        <v>76</v>
      </c>
      <c r="AW6" s="2" t="s">
        <v>76</v>
      </c>
      <c r="AX6" s="2" t="s">
        <v>76</v>
      </c>
      <c r="AY6" s="2" t="s">
        <v>76</v>
      </c>
      <c r="AZ6" s="2" t="s">
        <v>76</v>
      </c>
      <c r="BA6" s="2" t="s">
        <v>76</v>
      </c>
      <c r="BB6" s="2" t="s">
        <v>76</v>
      </c>
      <c r="BC6" s="2" t="s">
        <v>76</v>
      </c>
      <c r="BD6" s="2" t="s">
        <v>76</v>
      </c>
      <c r="BE6" s="2" t="s">
        <v>76</v>
      </c>
      <c r="BF6" s="2" t="s">
        <v>76</v>
      </c>
      <c r="BG6" s="2" t="s">
        <v>76</v>
      </c>
      <c r="BH6" s="2" t="s">
        <v>76</v>
      </c>
      <c r="BI6" s="2" t="s">
        <v>76</v>
      </c>
      <c r="BJ6" s="2">
        <v>62</v>
      </c>
      <c r="BK6" s="2">
        <v>0</v>
      </c>
      <c r="BL6" s="2"/>
      <c r="BM6" s="2"/>
      <c r="BN6" s="2">
        <v>0</v>
      </c>
      <c r="BO6" s="2">
        <v>62</v>
      </c>
      <c r="BP6" s="2">
        <v>62</v>
      </c>
      <c r="BQ6" s="4">
        <v>1</v>
      </c>
      <c r="BR6" s="18">
        <v>43986.993738425925</v>
      </c>
    </row>
    <row r="7" spans="1:70" x14ac:dyDescent="0.25">
      <c r="A7" s="17">
        <v>414757</v>
      </c>
      <c r="B7" s="2">
        <v>2020</v>
      </c>
      <c r="C7" s="2" t="s">
        <v>78</v>
      </c>
      <c r="D7" s="2" t="s">
        <v>115</v>
      </c>
      <c r="E7" s="2">
        <v>332</v>
      </c>
      <c r="F7" s="2" t="s">
        <v>117</v>
      </c>
      <c r="G7" s="2">
        <v>562</v>
      </c>
      <c r="H7" s="2">
        <v>62088</v>
      </c>
      <c r="I7" s="2" t="s">
        <v>73</v>
      </c>
      <c r="J7" s="2" t="s">
        <v>80</v>
      </c>
      <c r="K7" s="2" t="s">
        <v>90</v>
      </c>
      <c r="L7" s="2">
        <v>0</v>
      </c>
      <c r="M7" s="2">
        <v>0</v>
      </c>
      <c r="N7" s="2">
        <v>29</v>
      </c>
      <c r="O7" s="2">
        <v>0</v>
      </c>
      <c r="P7" s="2">
        <v>0</v>
      </c>
      <c r="Q7" s="2">
        <v>0</v>
      </c>
      <c r="R7" s="2"/>
      <c r="S7" s="2">
        <v>0</v>
      </c>
      <c r="T7" s="2">
        <v>0</v>
      </c>
      <c r="U7" s="2"/>
      <c r="V7" s="2"/>
      <c r="W7" s="2" t="s">
        <v>76</v>
      </c>
      <c r="X7" s="2" t="s">
        <v>76</v>
      </c>
      <c r="Y7" s="2" t="s">
        <v>76</v>
      </c>
      <c r="Z7" s="2" t="s">
        <v>76</v>
      </c>
      <c r="AA7" s="2" t="s">
        <v>76</v>
      </c>
      <c r="AB7" s="2"/>
      <c r="AC7" s="2"/>
      <c r="AD7" s="2"/>
      <c r="AE7" s="2"/>
      <c r="AF7" s="2"/>
      <c r="AG7" s="2"/>
      <c r="AH7" s="2" t="s">
        <v>76</v>
      </c>
      <c r="AI7" s="2"/>
      <c r="AJ7" s="2"/>
      <c r="AK7" s="2" t="s">
        <v>76</v>
      </c>
      <c r="AL7" s="2" t="s">
        <v>76</v>
      </c>
      <c r="AM7" s="2" t="s">
        <v>76</v>
      </c>
      <c r="AN7" s="2" t="s">
        <v>76</v>
      </c>
      <c r="AO7" s="2"/>
      <c r="AP7" s="2"/>
      <c r="AQ7" s="2"/>
      <c r="AR7" s="2"/>
      <c r="AS7" s="2" t="s">
        <v>76</v>
      </c>
      <c r="AT7" s="2" t="s">
        <v>76</v>
      </c>
      <c r="AU7" s="2" t="s">
        <v>77</v>
      </c>
      <c r="AV7" s="2" t="s">
        <v>76</v>
      </c>
      <c r="AW7" s="2" t="s">
        <v>76</v>
      </c>
      <c r="AX7" s="2" t="s">
        <v>76</v>
      </c>
      <c r="AY7" s="2" t="s">
        <v>76</v>
      </c>
      <c r="AZ7" s="2" t="s">
        <v>76</v>
      </c>
      <c r="BA7" s="2" t="s">
        <v>76</v>
      </c>
      <c r="BB7" s="2" t="s">
        <v>76</v>
      </c>
      <c r="BC7" s="2" t="s">
        <v>76</v>
      </c>
      <c r="BD7" s="2" t="s">
        <v>76</v>
      </c>
      <c r="BE7" s="2" t="s">
        <v>76</v>
      </c>
      <c r="BF7" s="2" t="s">
        <v>76</v>
      </c>
      <c r="BG7" s="2" t="s">
        <v>76</v>
      </c>
      <c r="BH7" s="2" t="s">
        <v>76</v>
      </c>
      <c r="BI7" s="2" t="s">
        <v>76</v>
      </c>
      <c r="BJ7" s="2">
        <v>29</v>
      </c>
      <c r="BK7" s="2">
        <v>0</v>
      </c>
      <c r="BL7" s="2"/>
      <c r="BM7" s="2"/>
      <c r="BN7" s="2">
        <v>0</v>
      </c>
      <c r="BO7" s="2">
        <v>29</v>
      </c>
      <c r="BP7" s="2">
        <v>29</v>
      </c>
      <c r="BQ7" s="4">
        <v>1</v>
      </c>
      <c r="BR7" s="18">
        <v>43986.99359953704</v>
      </c>
    </row>
    <row r="8" spans="1:70" ht="15" customHeight="1" x14ac:dyDescent="0.25">
      <c r="A8" s="17">
        <v>414780</v>
      </c>
      <c r="B8" s="2">
        <v>2020</v>
      </c>
      <c r="C8" s="2" t="s">
        <v>78</v>
      </c>
      <c r="D8" s="2" t="s">
        <v>138</v>
      </c>
      <c r="E8" s="2">
        <v>43</v>
      </c>
      <c r="F8" s="2" t="s">
        <v>142</v>
      </c>
      <c r="G8" s="2">
        <v>560</v>
      </c>
      <c r="H8" s="2">
        <v>62088</v>
      </c>
      <c r="I8" s="2" t="s">
        <v>73</v>
      </c>
      <c r="J8" s="2" t="s">
        <v>80</v>
      </c>
      <c r="K8" s="2" t="s">
        <v>90</v>
      </c>
      <c r="L8" s="2">
        <v>0</v>
      </c>
      <c r="M8" s="2">
        <v>0</v>
      </c>
      <c r="N8" s="2">
        <v>16</v>
      </c>
      <c r="O8" s="2">
        <v>0</v>
      </c>
      <c r="P8" s="2">
        <v>0</v>
      </c>
      <c r="Q8" s="2">
        <v>0</v>
      </c>
      <c r="R8" s="2"/>
      <c r="S8" s="2">
        <v>16</v>
      </c>
      <c r="T8" s="2">
        <v>0</v>
      </c>
      <c r="U8" s="2"/>
      <c r="V8" s="2"/>
      <c r="W8" s="2" t="s">
        <v>76</v>
      </c>
      <c r="X8" s="2" t="s">
        <v>76</v>
      </c>
      <c r="Y8" s="2" t="s">
        <v>76</v>
      </c>
      <c r="Z8" s="2" t="s">
        <v>76</v>
      </c>
      <c r="AA8" s="2" t="s">
        <v>76</v>
      </c>
      <c r="AB8" s="2" t="s">
        <v>76</v>
      </c>
      <c r="AC8" s="2"/>
      <c r="AD8" s="2"/>
      <c r="AE8" s="2"/>
      <c r="AF8" s="2"/>
      <c r="AG8" s="2"/>
      <c r="AH8" s="2" t="s">
        <v>76</v>
      </c>
      <c r="AI8" s="2"/>
      <c r="AJ8" s="2"/>
      <c r="AK8" s="2" t="s">
        <v>76</v>
      </c>
      <c r="AL8" s="2" t="s">
        <v>76</v>
      </c>
      <c r="AM8" s="2" t="s">
        <v>76</v>
      </c>
      <c r="AN8" s="2" t="s">
        <v>76</v>
      </c>
      <c r="AO8" s="2"/>
      <c r="AP8" s="2"/>
      <c r="AQ8" s="2"/>
      <c r="AR8" s="2"/>
      <c r="AS8" s="2" t="s">
        <v>76</v>
      </c>
      <c r="AT8" s="2" t="s">
        <v>76</v>
      </c>
      <c r="AU8" s="2" t="s">
        <v>77</v>
      </c>
      <c r="AV8" s="2" t="s">
        <v>76</v>
      </c>
      <c r="AW8" s="2" t="s">
        <v>76</v>
      </c>
      <c r="AX8" s="2" t="s">
        <v>76</v>
      </c>
      <c r="AY8" s="2" t="s">
        <v>76</v>
      </c>
      <c r="AZ8" s="2" t="s">
        <v>76</v>
      </c>
      <c r="BA8" s="2" t="s">
        <v>76</v>
      </c>
      <c r="BB8" s="2" t="s">
        <v>76</v>
      </c>
      <c r="BC8" s="2" t="s">
        <v>76</v>
      </c>
      <c r="BD8" s="2" t="s">
        <v>76</v>
      </c>
      <c r="BE8" s="2" t="s">
        <v>76</v>
      </c>
      <c r="BF8" s="2" t="s">
        <v>76</v>
      </c>
      <c r="BG8" s="2" t="s">
        <v>76</v>
      </c>
      <c r="BH8" s="2" t="s">
        <v>76</v>
      </c>
      <c r="BI8" s="2" t="s">
        <v>76</v>
      </c>
      <c r="BJ8" s="2">
        <v>16</v>
      </c>
      <c r="BK8" s="2"/>
      <c r="BL8" s="2"/>
      <c r="BM8" s="2"/>
      <c r="BN8" s="2"/>
      <c r="BO8" s="2">
        <v>11</v>
      </c>
      <c r="BP8" s="2">
        <v>16</v>
      </c>
      <c r="BQ8" s="4">
        <v>0.69</v>
      </c>
      <c r="BR8" s="18">
        <v>43999.764988425923</v>
      </c>
    </row>
    <row r="9" spans="1:70" x14ac:dyDescent="0.25">
      <c r="A9" s="17">
        <v>414777</v>
      </c>
      <c r="B9" s="2">
        <v>2020</v>
      </c>
      <c r="C9" s="2" t="s">
        <v>78</v>
      </c>
      <c r="D9" s="2" t="s">
        <v>138</v>
      </c>
      <c r="E9" s="2">
        <v>43</v>
      </c>
      <c r="F9" s="2" t="s">
        <v>143</v>
      </c>
      <c r="G9" s="2">
        <v>543</v>
      </c>
      <c r="H9" s="2">
        <v>62088</v>
      </c>
      <c r="I9" s="2" t="s">
        <v>73</v>
      </c>
      <c r="J9" s="2" t="s">
        <v>80</v>
      </c>
      <c r="K9" s="2" t="s">
        <v>90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 t="s">
        <v>76</v>
      </c>
      <c r="X9" s="2" t="s">
        <v>76</v>
      </c>
      <c r="Y9" s="2" t="s">
        <v>76</v>
      </c>
      <c r="Z9" s="2" t="s">
        <v>76</v>
      </c>
      <c r="AA9" s="2" t="s">
        <v>76</v>
      </c>
      <c r="AB9" s="2"/>
      <c r="AC9" s="2"/>
      <c r="AD9" s="2"/>
      <c r="AE9" s="2"/>
      <c r="AF9" s="2"/>
      <c r="AG9" s="2"/>
      <c r="AH9" s="2" t="s">
        <v>76</v>
      </c>
      <c r="AI9" s="2"/>
      <c r="AJ9" s="2"/>
      <c r="AK9" s="2" t="s">
        <v>76</v>
      </c>
      <c r="AL9" s="2" t="s">
        <v>76</v>
      </c>
      <c r="AM9" s="2" t="s">
        <v>76</v>
      </c>
      <c r="AN9" s="2" t="s">
        <v>76</v>
      </c>
      <c r="AO9" s="2"/>
      <c r="AP9" s="2"/>
      <c r="AQ9" s="2"/>
      <c r="AR9" s="2"/>
      <c r="AS9" s="2" t="s">
        <v>76</v>
      </c>
      <c r="AT9" s="2" t="s">
        <v>76</v>
      </c>
      <c r="AU9" s="2" t="s">
        <v>77</v>
      </c>
      <c r="AV9" s="2" t="s">
        <v>76</v>
      </c>
      <c r="AW9" s="2" t="s">
        <v>76</v>
      </c>
      <c r="AX9" s="2" t="s">
        <v>76</v>
      </c>
      <c r="AY9" s="2" t="s">
        <v>76</v>
      </c>
      <c r="AZ9" s="2" t="s">
        <v>76</v>
      </c>
      <c r="BA9" s="2" t="s">
        <v>76</v>
      </c>
      <c r="BB9" s="2" t="s">
        <v>76</v>
      </c>
      <c r="BC9" s="2" t="s">
        <v>76</v>
      </c>
      <c r="BD9" s="2" t="s">
        <v>76</v>
      </c>
      <c r="BE9" s="2" t="s">
        <v>76</v>
      </c>
      <c r="BF9" s="2" t="s">
        <v>76</v>
      </c>
      <c r="BG9" s="2" t="s">
        <v>76</v>
      </c>
      <c r="BH9" s="2" t="s">
        <v>76</v>
      </c>
      <c r="BI9" s="2" t="s">
        <v>76</v>
      </c>
      <c r="BJ9" s="2"/>
      <c r="BK9" s="2">
        <v>125</v>
      </c>
      <c r="BL9" s="6">
        <v>43800</v>
      </c>
      <c r="BM9" s="6">
        <v>44104</v>
      </c>
      <c r="BN9" s="2"/>
      <c r="BO9" s="2">
        <v>72</v>
      </c>
      <c r="BP9" s="2">
        <v>125</v>
      </c>
      <c r="BQ9" s="4">
        <v>0.57999999999999996</v>
      </c>
      <c r="BR9" s="18">
        <v>43986.664375</v>
      </c>
    </row>
    <row r="10" spans="1:70" x14ac:dyDescent="0.25">
      <c r="A10" s="17">
        <v>414758</v>
      </c>
      <c r="B10" s="2">
        <v>2020</v>
      </c>
      <c r="C10" s="2" t="s">
        <v>78</v>
      </c>
      <c r="D10" s="2" t="s">
        <v>150</v>
      </c>
      <c r="E10" s="2">
        <v>545</v>
      </c>
      <c r="F10" s="2" t="s">
        <v>150</v>
      </c>
      <c r="G10" s="2">
        <v>546</v>
      </c>
      <c r="H10" s="2">
        <v>62088</v>
      </c>
      <c r="I10" s="2" t="s">
        <v>73</v>
      </c>
      <c r="J10" s="2" t="s">
        <v>80</v>
      </c>
      <c r="K10" s="2" t="s">
        <v>74</v>
      </c>
      <c r="L10" s="2">
        <v>2</v>
      </c>
      <c r="M10" s="2">
        <v>1</v>
      </c>
      <c r="N10" s="2">
        <v>23</v>
      </c>
      <c r="O10" s="2">
        <v>0</v>
      </c>
      <c r="P10" s="2">
        <v>0</v>
      </c>
      <c r="Q10" s="2">
        <v>0</v>
      </c>
      <c r="R10" s="2"/>
      <c r="S10" s="2">
        <v>0</v>
      </c>
      <c r="T10" s="2">
        <v>0</v>
      </c>
      <c r="U10" s="2"/>
      <c r="V10" s="2"/>
      <c r="W10" s="2" t="s">
        <v>75</v>
      </c>
      <c r="X10" s="2" t="s">
        <v>76</v>
      </c>
      <c r="Y10" s="2" t="s">
        <v>76</v>
      </c>
      <c r="Z10" s="2" t="s">
        <v>76</v>
      </c>
      <c r="AA10" s="2" t="s">
        <v>76</v>
      </c>
      <c r="AB10" s="2"/>
      <c r="AC10" s="2"/>
      <c r="AD10" s="2"/>
      <c r="AE10" s="2"/>
      <c r="AF10" s="2"/>
      <c r="AG10" s="2"/>
      <c r="AH10" s="2" t="s">
        <v>76</v>
      </c>
      <c r="AI10" s="2"/>
      <c r="AJ10" s="2"/>
      <c r="AK10" s="2" t="s">
        <v>76</v>
      </c>
      <c r="AL10" s="2" t="s">
        <v>76</v>
      </c>
      <c r="AM10" s="2" t="s">
        <v>76</v>
      </c>
      <c r="AN10" s="2" t="s">
        <v>76</v>
      </c>
      <c r="AO10" s="2"/>
      <c r="AP10" s="2"/>
      <c r="AQ10" s="2"/>
      <c r="AR10" s="2"/>
      <c r="AS10" s="2" t="s">
        <v>76</v>
      </c>
      <c r="AT10" s="2" t="s">
        <v>76</v>
      </c>
      <c r="AU10" s="2" t="s">
        <v>77</v>
      </c>
      <c r="AV10" s="2" t="s">
        <v>76</v>
      </c>
      <c r="AW10" s="2" t="s">
        <v>76</v>
      </c>
      <c r="AX10" s="2" t="s">
        <v>76</v>
      </c>
      <c r="AY10" s="2" t="s">
        <v>76</v>
      </c>
      <c r="AZ10" s="2" t="s">
        <v>76</v>
      </c>
      <c r="BA10" s="2" t="s">
        <v>76</v>
      </c>
      <c r="BB10" s="2" t="s">
        <v>76</v>
      </c>
      <c r="BC10" s="2" t="s">
        <v>76</v>
      </c>
      <c r="BD10" s="2" t="s">
        <v>76</v>
      </c>
      <c r="BE10" s="2" t="s">
        <v>76</v>
      </c>
      <c r="BF10" s="2" t="s">
        <v>76</v>
      </c>
      <c r="BG10" s="2" t="s">
        <v>76</v>
      </c>
      <c r="BH10" s="2" t="s">
        <v>76</v>
      </c>
      <c r="BI10" s="2" t="s">
        <v>76</v>
      </c>
      <c r="BJ10" s="2">
        <v>25</v>
      </c>
      <c r="BK10" s="2">
        <v>0</v>
      </c>
      <c r="BL10" s="2"/>
      <c r="BM10" s="2"/>
      <c r="BN10" s="2">
        <v>0</v>
      </c>
      <c r="BO10" s="2">
        <v>12</v>
      </c>
      <c r="BP10" s="2">
        <v>25</v>
      </c>
      <c r="BQ10" s="4">
        <v>0.48</v>
      </c>
      <c r="BR10" s="18">
        <v>43981.056296296294</v>
      </c>
    </row>
    <row r="11" spans="1:70" ht="15" customHeight="1" x14ac:dyDescent="0.25">
      <c r="A11" s="17">
        <v>414738</v>
      </c>
      <c r="B11" s="2">
        <v>2020</v>
      </c>
      <c r="C11" s="2" t="s">
        <v>96</v>
      </c>
      <c r="D11" s="2" t="s">
        <v>94</v>
      </c>
      <c r="E11" s="2">
        <v>297</v>
      </c>
      <c r="F11" s="2" t="s">
        <v>97</v>
      </c>
      <c r="G11" s="2">
        <v>548</v>
      </c>
      <c r="H11" s="2">
        <v>62088</v>
      </c>
      <c r="I11" s="2" t="s">
        <v>73</v>
      </c>
      <c r="J11" s="2"/>
      <c r="K11" s="2" t="s">
        <v>90</v>
      </c>
      <c r="L11" s="2">
        <v>0</v>
      </c>
      <c r="M11" s="2">
        <v>0</v>
      </c>
      <c r="N11" s="2">
        <v>120</v>
      </c>
      <c r="O11" s="2">
        <v>0</v>
      </c>
      <c r="P11" s="2">
        <v>0</v>
      </c>
      <c r="Q11" s="2">
        <v>0</v>
      </c>
      <c r="R11" s="2"/>
      <c r="S11" s="2">
        <v>120</v>
      </c>
      <c r="T11" s="2">
        <v>0</v>
      </c>
      <c r="U11" s="2"/>
      <c r="V11" s="2"/>
      <c r="W11" s="2" t="s">
        <v>76</v>
      </c>
      <c r="X11" s="2" t="s">
        <v>76</v>
      </c>
      <c r="Y11" s="2" t="s">
        <v>76</v>
      </c>
      <c r="Z11" s="2" t="s">
        <v>76</v>
      </c>
      <c r="AA11" s="2" t="s">
        <v>76</v>
      </c>
      <c r="AB11" s="2"/>
      <c r="AC11" s="2"/>
      <c r="AD11" s="2"/>
      <c r="AE11" s="2"/>
      <c r="AF11" s="2"/>
      <c r="AG11" s="2"/>
      <c r="AH11" s="2" t="s">
        <v>76</v>
      </c>
      <c r="AI11" s="2"/>
      <c r="AJ11" s="2"/>
      <c r="AK11" s="2" t="s">
        <v>76</v>
      </c>
      <c r="AL11" s="2" t="s">
        <v>76</v>
      </c>
      <c r="AM11" s="2" t="s">
        <v>76</v>
      </c>
      <c r="AN11" s="2" t="s">
        <v>76</v>
      </c>
      <c r="AO11" s="2"/>
      <c r="AP11" s="2"/>
      <c r="AQ11" s="2"/>
      <c r="AR11" s="2"/>
      <c r="AS11" s="2" t="s">
        <v>76</v>
      </c>
      <c r="AT11" s="2" t="s">
        <v>76</v>
      </c>
      <c r="AU11" s="2" t="s">
        <v>98</v>
      </c>
      <c r="AV11" s="2" t="s">
        <v>76</v>
      </c>
      <c r="AW11" s="2" t="s">
        <v>76</v>
      </c>
      <c r="AX11" s="2" t="s">
        <v>76</v>
      </c>
      <c r="AY11" s="2" t="s">
        <v>76</v>
      </c>
      <c r="AZ11" s="2" t="s">
        <v>76</v>
      </c>
      <c r="BA11" s="2" t="s">
        <v>76</v>
      </c>
      <c r="BB11" s="2" t="s">
        <v>76</v>
      </c>
      <c r="BC11" s="2" t="s">
        <v>76</v>
      </c>
      <c r="BD11" s="2" t="s">
        <v>76</v>
      </c>
      <c r="BE11" s="2" t="s">
        <v>76</v>
      </c>
      <c r="BF11" s="2" t="s">
        <v>76</v>
      </c>
      <c r="BG11" s="2" t="s">
        <v>76</v>
      </c>
      <c r="BH11" s="2" t="s">
        <v>76</v>
      </c>
      <c r="BI11" s="2" t="s">
        <v>76</v>
      </c>
      <c r="BJ11" s="2">
        <v>120</v>
      </c>
      <c r="BK11" s="2"/>
      <c r="BL11" s="2"/>
      <c r="BM11" s="2"/>
      <c r="BN11" s="2"/>
      <c r="BO11" s="2">
        <v>169</v>
      </c>
      <c r="BP11" s="2">
        <v>120</v>
      </c>
      <c r="BQ11" s="4">
        <v>1.41</v>
      </c>
      <c r="BR11" s="18">
        <v>43980.98809027778</v>
      </c>
    </row>
    <row r="12" spans="1:70" x14ac:dyDescent="0.25">
      <c r="A12" s="17">
        <v>414751</v>
      </c>
      <c r="B12" s="2">
        <v>2020</v>
      </c>
      <c r="C12" s="2" t="s">
        <v>96</v>
      </c>
      <c r="D12" s="2" t="s">
        <v>94</v>
      </c>
      <c r="E12" s="2">
        <v>297</v>
      </c>
      <c r="F12" s="2" t="s">
        <v>100</v>
      </c>
      <c r="G12" s="2">
        <v>547</v>
      </c>
      <c r="H12" s="2">
        <v>62088</v>
      </c>
      <c r="I12" s="2" t="s">
        <v>73</v>
      </c>
      <c r="J12" s="2"/>
      <c r="K12" s="2" t="s">
        <v>90</v>
      </c>
      <c r="L12" s="2">
        <v>0</v>
      </c>
      <c r="M12" s="2">
        <v>0</v>
      </c>
      <c r="N12" s="2">
        <v>120</v>
      </c>
      <c r="O12" s="2">
        <v>0</v>
      </c>
      <c r="P12" s="2">
        <v>0</v>
      </c>
      <c r="Q12" s="2">
        <v>0</v>
      </c>
      <c r="R12" s="2"/>
      <c r="S12" s="2">
        <v>120</v>
      </c>
      <c r="T12" s="2">
        <v>0</v>
      </c>
      <c r="U12" s="2"/>
      <c r="V12" s="2"/>
      <c r="W12" s="2" t="s">
        <v>76</v>
      </c>
      <c r="X12" s="2" t="s">
        <v>76</v>
      </c>
      <c r="Y12" s="2" t="s">
        <v>76</v>
      </c>
      <c r="Z12" s="2" t="s">
        <v>76</v>
      </c>
      <c r="AA12" s="2" t="s">
        <v>76</v>
      </c>
      <c r="AB12" s="2"/>
      <c r="AC12" s="2"/>
      <c r="AD12" s="2"/>
      <c r="AE12" s="2"/>
      <c r="AF12" s="2"/>
      <c r="AG12" s="2"/>
      <c r="AH12" s="2" t="s">
        <v>76</v>
      </c>
      <c r="AI12" s="2"/>
      <c r="AJ12" s="2"/>
      <c r="AK12" s="2" t="s">
        <v>76</v>
      </c>
      <c r="AL12" s="2" t="s">
        <v>76</v>
      </c>
      <c r="AM12" s="2" t="s">
        <v>76</v>
      </c>
      <c r="AN12" s="2" t="s">
        <v>76</v>
      </c>
      <c r="AO12" s="2"/>
      <c r="AP12" s="2"/>
      <c r="AQ12" s="2"/>
      <c r="AR12" s="2"/>
      <c r="AS12" s="2" t="s">
        <v>76</v>
      </c>
      <c r="AT12" s="2" t="s">
        <v>76</v>
      </c>
      <c r="AU12" s="2" t="s">
        <v>98</v>
      </c>
      <c r="AV12" s="2" t="s">
        <v>76</v>
      </c>
      <c r="AW12" s="2" t="s">
        <v>76</v>
      </c>
      <c r="AX12" s="2" t="s">
        <v>76</v>
      </c>
      <c r="AY12" s="2" t="s">
        <v>76</v>
      </c>
      <c r="AZ12" s="2" t="s">
        <v>76</v>
      </c>
      <c r="BA12" s="2" t="s">
        <v>76</v>
      </c>
      <c r="BB12" s="2" t="s">
        <v>76</v>
      </c>
      <c r="BC12" s="2" t="s">
        <v>76</v>
      </c>
      <c r="BD12" s="2" t="s">
        <v>76</v>
      </c>
      <c r="BE12" s="2" t="s">
        <v>76</v>
      </c>
      <c r="BF12" s="2" t="s">
        <v>76</v>
      </c>
      <c r="BG12" s="2" t="s">
        <v>76</v>
      </c>
      <c r="BH12" s="2" t="s">
        <v>76</v>
      </c>
      <c r="BI12" s="2" t="s">
        <v>76</v>
      </c>
      <c r="BJ12" s="2">
        <v>120</v>
      </c>
      <c r="BK12" s="2"/>
      <c r="BL12" s="2"/>
      <c r="BM12" s="2"/>
      <c r="BN12" s="2"/>
      <c r="BO12" s="2">
        <v>117</v>
      </c>
      <c r="BP12" s="2">
        <v>120</v>
      </c>
      <c r="BQ12" s="4">
        <v>0.98</v>
      </c>
      <c r="BR12" s="18">
        <v>43980.988275462965</v>
      </c>
    </row>
    <row r="13" spans="1:70" x14ac:dyDescent="0.25">
      <c r="A13" s="17">
        <v>414769</v>
      </c>
      <c r="B13" s="2">
        <v>2020</v>
      </c>
      <c r="C13" s="2" t="s">
        <v>81</v>
      </c>
      <c r="D13" s="2" t="s">
        <v>82</v>
      </c>
      <c r="E13" s="2">
        <v>106</v>
      </c>
      <c r="F13" s="2" t="s">
        <v>83</v>
      </c>
      <c r="G13" s="2">
        <v>281</v>
      </c>
      <c r="H13" s="2">
        <v>62088</v>
      </c>
      <c r="I13" s="2" t="s">
        <v>73</v>
      </c>
      <c r="J13" s="2"/>
      <c r="K13" s="2" t="s">
        <v>84</v>
      </c>
      <c r="L13" s="2">
        <v>0</v>
      </c>
      <c r="M13" s="2">
        <v>0</v>
      </c>
      <c r="N13" s="2">
        <v>18</v>
      </c>
      <c r="O13" s="2">
        <v>0</v>
      </c>
      <c r="P13" s="2">
        <v>0</v>
      </c>
      <c r="Q13" s="2">
        <v>0</v>
      </c>
      <c r="R13" s="2"/>
      <c r="S13" s="2">
        <v>0</v>
      </c>
      <c r="T13" s="2">
        <v>0</v>
      </c>
      <c r="U13" s="2">
        <v>18</v>
      </c>
      <c r="V13" s="2"/>
      <c r="W13" s="2" t="s">
        <v>76</v>
      </c>
      <c r="X13" s="2" t="s">
        <v>76</v>
      </c>
      <c r="Y13" s="2" t="s">
        <v>76</v>
      </c>
      <c r="Z13" s="2" t="s">
        <v>76</v>
      </c>
      <c r="AA13" s="2" t="s">
        <v>76</v>
      </c>
      <c r="AB13" s="2"/>
      <c r="AC13" s="2"/>
      <c r="AD13" s="2"/>
      <c r="AE13" s="2"/>
      <c r="AF13" s="2"/>
      <c r="AG13" s="2"/>
      <c r="AH13" s="2" t="s">
        <v>76</v>
      </c>
      <c r="AI13" s="2"/>
      <c r="AJ13" s="2"/>
      <c r="AK13" s="2" t="s">
        <v>76</v>
      </c>
      <c r="AL13" s="2" t="s">
        <v>76</v>
      </c>
      <c r="AM13" s="2" t="s">
        <v>76</v>
      </c>
      <c r="AN13" s="2" t="s">
        <v>76</v>
      </c>
      <c r="AO13" s="2"/>
      <c r="AP13" s="2"/>
      <c r="AQ13" s="2"/>
      <c r="AR13" s="2"/>
      <c r="AS13" s="2" t="s">
        <v>76</v>
      </c>
      <c r="AT13" s="2" t="s">
        <v>76</v>
      </c>
      <c r="AU13" s="2" t="s">
        <v>85</v>
      </c>
      <c r="AV13" s="2" t="s">
        <v>75</v>
      </c>
      <c r="AW13" s="2" t="s">
        <v>76</v>
      </c>
      <c r="AX13" s="2" t="s">
        <v>76</v>
      </c>
      <c r="AY13" s="2" t="s">
        <v>76</v>
      </c>
      <c r="AZ13" s="2" t="s">
        <v>75</v>
      </c>
      <c r="BA13" s="2" t="s">
        <v>76</v>
      </c>
      <c r="BB13" s="2" t="s">
        <v>76</v>
      </c>
      <c r="BC13" s="2" t="s">
        <v>75</v>
      </c>
      <c r="BD13" s="2" t="s">
        <v>76</v>
      </c>
      <c r="BE13" s="2" t="s">
        <v>76</v>
      </c>
      <c r="BF13" s="2" t="s">
        <v>76</v>
      </c>
      <c r="BG13" s="2" t="s">
        <v>76</v>
      </c>
      <c r="BH13" s="2" t="s">
        <v>76</v>
      </c>
      <c r="BI13" s="2" t="s">
        <v>76</v>
      </c>
      <c r="BJ13" s="2">
        <v>18</v>
      </c>
      <c r="BK13" s="2"/>
      <c r="BL13" s="2"/>
      <c r="BM13" s="2"/>
      <c r="BN13" s="2"/>
      <c r="BO13" s="2">
        <v>16</v>
      </c>
      <c r="BP13" s="2">
        <v>18</v>
      </c>
      <c r="BQ13" s="4">
        <v>0.89</v>
      </c>
      <c r="BR13" s="18">
        <v>43980.981296296297</v>
      </c>
    </row>
    <row r="14" spans="1:70" x14ac:dyDescent="0.25">
      <c r="A14" s="17">
        <v>414765</v>
      </c>
      <c r="B14" s="2">
        <v>2020</v>
      </c>
      <c r="C14" s="2" t="s">
        <v>81</v>
      </c>
      <c r="D14" s="2" t="s">
        <v>82</v>
      </c>
      <c r="E14" s="2">
        <v>106</v>
      </c>
      <c r="F14" s="2" t="s">
        <v>86</v>
      </c>
      <c r="G14" s="2">
        <v>556</v>
      </c>
      <c r="H14" s="2">
        <v>62088</v>
      </c>
      <c r="I14" s="2" t="s">
        <v>73</v>
      </c>
      <c r="J14" s="2"/>
      <c r="K14" s="2" t="s">
        <v>84</v>
      </c>
      <c r="L14" s="2">
        <v>23</v>
      </c>
      <c r="M14" s="2">
        <v>7</v>
      </c>
      <c r="N14" s="2">
        <v>16</v>
      </c>
      <c r="O14" s="2">
        <v>0</v>
      </c>
      <c r="P14" s="2">
        <v>0</v>
      </c>
      <c r="Q14" s="2">
        <v>0</v>
      </c>
      <c r="R14" s="2">
        <v>0</v>
      </c>
      <c r="S14" s="2">
        <v>0</v>
      </c>
      <c r="T14" s="2">
        <v>0</v>
      </c>
      <c r="U14" s="2">
        <v>0</v>
      </c>
      <c r="V14" s="2">
        <v>0</v>
      </c>
      <c r="W14" s="2" t="s">
        <v>76</v>
      </c>
      <c r="X14" s="2" t="s">
        <v>76</v>
      </c>
      <c r="Y14" s="2" t="s">
        <v>76</v>
      </c>
      <c r="Z14" s="2" t="s">
        <v>76</v>
      </c>
      <c r="AA14" s="2" t="s">
        <v>76</v>
      </c>
      <c r="AB14" s="2"/>
      <c r="AC14" s="2"/>
      <c r="AD14" s="2"/>
      <c r="AE14" s="2"/>
      <c r="AF14" s="2"/>
      <c r="AG14" s="2"/>
      <c r="AH14" s="2" t="s">
        <v>76</v>
      </c>
      <c r="AI14" s="2"/>
      <c r="AJ14" s="2"/>
      <c r="AK14" s="2" t="s">
        <v>76</v>
      </c>
      <c r="AL14" s="2" t="s">
        <v>76</v>
      </c>
      <c r="AM14" s="2" t="s">
        <v>76</v>
      </c>
      <c r="AN14" s="2" t="s">
        <v>76</v>
      </c>
      <c r="AO14" s="2"/>
      <c r="AP14" s="2"/>
      <c r="AQ14" s="2"/>
      <c r="AR14" s="2"/>
      <c r="AS14" s="2" t="s">
        <v>76</v>
      </c>
      <c r="AT14" s="2" t="s">
        <v>76</v>
      </c>
      <c r="AU14" s="2" t="s">
        <v>85</v>
      </c>
      <c r="AV14" s="2" t="s">
        <v>76</v>
      </c>
      <c r="AW14" s="2" t="s">
        <v>76</v>
      </c>
      <c r="AX14" s="2" t="s">
        <v>76</v>
      </c>
      <c r="AY14" s="2" t="s">
        <v>76</v>
      </c>
      <c r="AZ14" s="2" t="s">
        <v>76</v>
      </c>
      <c r="BA14" s="2" t="s">
        <v>76</v>
      </c>
      <c r="BB14" s="2" t="s">
        <v>76</v>
      </c>
      <c r="BC14" s="2" t="s">
        <v>76</v>
      </c>
      <c r="BD14" s="2" t="s">
        <v>76</v>
      </c>
      <c r="BE14" s="2" t="s">
        <v>76</v>
      </c>
      <c r="BF14" s="2" t="s">
        <v>76</v>
      </c>
      <c r="BG14" s="2" t="s">
        <v>76</v>
      </c>
      <c r="BH14" s="2" t="s">
        <v>76</v>
      </c>
      <c r="BI14" s="2" t="s">
        <v>76</v>
      </c>
      <c r="BJ14" s="2">
        <v>39</v>
      </c>
      <c r="BK14" s="2"/>
      <c r="BL14" s="2"/>
      <c r="BM14" s="2"/>
      <c r="BN14" s="2"/>
      <c r="BO14" s="2">
        <v>13</v>
      </c>
      <c r="BP14" s="2">
        <v>39</v>
      </c>
      <c r="BQ14" s="4">
        <v>0.33</v>
      </c>
      <c r="BR14" s="18">
        <v>43981.057673611111</v>
      </c>
    </row>
    <row r="15" spans="1:70" x14ac:dyDescent="0.25">
      <c r="A15" s="17">
        <v>446446</v>
      </c>
      <c r="B15" s="2">
        <v>2020</v>
      </c>
      <c r="C15" s="2" t="s">
        <v>81</v>
      </c>
      <c r="D15" s="2" t="s">
        <v>94</v>
      </c>
      <c r="E15" s="2">
        <v>297</v>
      </c>
      <c r="F15" s="2" t="s">
        <v>95</v>
      </c>
      <c r="G15" s="2">
        <v>507</v>
      </c>
      <c r="H15" s="2">
        <v>62088</v>
      </c>
      <c r="I15" s="2" t="s">
        <v>73</v>
      </c>
      <c r="J15" s="2"/>
      <c r="K15" s="2" t="s">
        <v>90</v>
      </c>
      <c r="L15" s="2">
        <v>0</v>
      </c>
      <c r="M15" s="2">
        <v>0</v>
      </c>
      <c r="N15" s="2">
        <v>75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0</v>
      </c>
      <c r="W15" s="2" t="s">
        <v>76</v>
      </c>
      <c r="X15" s="2" t="s">
        <v>76</v>
      </c>
      <c r="Y15" s="2" t="s">
        <v>76</v>
      </c>
      <c r="Z15" s="2" t="s">
        <v>76</v>
      </c>
      <c r="AA15" s="2" t="s">
        <v>76</v>
      </c>
      <c r="AB15" s="2"/>
      <c r="AC15" s="2"/>
      <c r="AD15" s="2"/>
      <c r="AE15" s="2"/>
      <c r="AF15" s="2"/>
      <c r="AG15" s="2"/>
      <c r="AH15" s="2" t="s">
        <v>76</v>
      </c>
      <c r="AI15" s="2"/>
      <c r="AJ15" s="2"/>
      <c r="AK15" s="2" t="s">
        <v>76</v>
      </c>
      <c r="AL15" s="2" t="s">
        <v>76</v>
      </c>
      <c r="AM15" s="2" t="s">
        <v>76</v>
      </c>
      <c r="AN15" s="2" t="s">
        <v>76</v>
      </c>
      <c r="AO15" s="2"/>
      <c r="AP15" s="2"/>
      <c r="AQ15" s="2"/>
      <c r="AR15" s="2"/>
      <c r="AS15" s="2" t="s">
        <v>76</v>
      </c>
      <c r="AT15" s="2" t="s">
        <v>76</v>
      </c>
      <c r="AU15" s="2" t="s">
        <v>77</v>
      </c>
      <c r="AV15" s="2" t="s">
        <v>76</v>
      </c>
      <c r="AW15" s="2" t="s">
        <v>76</v>
      </c>
      <c r="AX15" s="2"/>
      <c r="AY15" s="2"/>
      <c r="AZ15" s="2" t="s">
        <v>76</v>
      </c>
      <c r="BA15" s="2"/>
      <c r="BB15" s="2"/>
      <c r="BC15" s="2"/>
      <c r="BD15" s="2"/>
      <c r="BE15" s="2"/>
      <c r="BF15" s="2" t="s">
        <v>76</v>
      </c>
      <c r="BG15" s="2" t="s">
        <v>76</v>
      </c>
      <c r="BH15" s="2" t="s">
        <v>76</v>
      </c>
      <c r="BI15" s="2"/>
      <c r="BJ15" s="2">
        <v>75</v>
      </c>
      <c r="BK15" s="2"/>
      <c r="BL15" s="2"/>
      <c r="BM15" s="2"/>
      <c r="BN15" s="2"/>
      <c r="BO15" s="2">
        <v>78</v>
      </c>
      <c r="BP15" s="2">
        <v>75</v>
      </c>
      <c r="BQ15" s="4">
        <v>1.04</v>
      </c>
      <c r="BR15" s="18">
        <v>43980.986574074072</v>
      </c>
    </row>
    <row r="16" spans="1:70" x14ac:dyDescent="0.25">
      <c r="A16" s="17">
        <v>414768</v>
      </c>
      <c r="B16" s="2">
        <v>2020</v>
      </c>
      <c r="C16" s="2" t="s">
        <v>81</v>
      </c>
      <c r="D16" s="2" t="s">
        <v>94</v>
      </c>
      <c r="E16" s="2">
        <v>297</v>
      </c>
      <c r="F16" s="2" t="s">
        <v>99</v>
      </c>
      <c r="G16" s="2">
        <v>454</v>
      </c>
      <c r="H16" s="2">
        <v>62088</v>
      </c>
      <c r="I16" s="2" t="s">
        <v>73</v>
      </c>
      <c r="J16" s="2"/>
      <c r="K16" s="2" t="s">
        <v>90</v>
      </c>
      <c r="L16" s="2">
        <v>215</v>
      </c>
      <c r="M16" s="2">
        <v>53</v>
      </c>
      <c r="N16" s="2">
        <v>29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2">
        <v>0</v>
      </c>
      <c r="W16" s="2" t="s">
        <v>76</v>
      </c>
      <c r="X16" s="2" t="s">
        <v>76</v>
      </c>
      <c r="Y16" s="2" t="s">
        <v>76</v>
      </c>
      <c r="Z16" s="2" t="s">
        <v>76</v>
      </c>
      <c r="AA16" s="2" t="s">
        <v>76</v>
      </c>
      <c r="AB16" s="2"/>
      <c r="AC16" s="2"/>
      <c r="AD16" s="2"/>
      <c r="AE16" s="2"/>
      <c r="AF16" s="2"/>
      <c r="AG16" s="2"/>
      <c r="AH16" s="2" t="s">
        <v>76</v>
      </c>
      <c r="AI16" s="2"/>
      <c r="AJ16" s="2"/>
      <c r="AK16" s="2" t="s">
        <v>76</v>
      </c>
      <c r="AL16" s="2" t="s">
        <v>76</v>
      </c>
      <c r="AM16" s="2" t="s">
        <v>76</v>
      </c>
      <c r="AN16" s="2" t="s">
        <v>76</v>
      </c>
      <c r="AO16" s="2"/>
      <c r="AP16" s="2"/>
      <c r="AQ16" s="2"/>
      <c r="AR16" s="2"/>
      <c r="AS16" s="2" t="s">
        <v>76</v>
      </c>
      <c r="AT16" s="2" t="s">
        <v>76</v>
      </c>
      <c r="AU16" s="2" t="s">
        <v>98</v>
      </c>
      <c r="AV16" s="2" t="s">
        <v>76</v>
      </c>
      <c r="AW16" s="2" t="s">
        <v>76</v>
      </c>
      <c r="AX16" s="2" t="s">
        <v>76</v>
      </c>
      <c r="AY16" s="2" t="s">
        <v>76</v>
      </c>
      <c r="AZ16" s="2" t="s">
        <v>76</v>
      </c>
      <c r="BA16" s="2" t="s">
        <v>76</v>
      </c>
      <c r="BB16" s="2" t="s">
        <v>76</v>
      </c>
      <c r="BC16" s="2" t="s">
        <v>76</v>
      </c>
      <c r="BD16" s="2" t="s">
        <v>76</v>
      </c>
      <c r="BE16" s="2" t="s">
        <v>76</v>
      </c>
      <c r="BF16" s="2" t="s">
        <v>76</v>
      </c>
      <c r="BG16" s="2" t="s">
        <v>76</v>
      </c>
      <c r="BH16" s="2" t="s">
        <v>76</v>
      </c>
      <c r="BI16" s="2" t="s">
        <v>76</v>
      </c>
      <c r="BJ16" s="2">
        <v>244</v>
      </c>
      <c r="BK16" s="2"/>
      <c r="BL16" s="2"/>
      <c r="BM16" s="2"/>
      <c r="BN16" s="2"/>
      <c r="BO16" s="2">
        <v>225</v>
      </c>
      <c r="BP16" s="2">
        <v>244</v>
      </c>
      <c r="BQ16" s="4">
        <v>0.92</v>
      </c>
      <c r="BR16" s="18">
        <v>43986.994745370372</v>
      </c>
    </row>
    <row r="17" spans="1:70" x14ac:dyDescent="0.25">
      <c r="A17" s="17">
        <v>414766</v>
      </c>
      <c r="B17" s="2">
        <v>2020</v>
      </c>
      <c r="C17" s="2" t="s">
        <v>81</v>
      </c>
      <c r="D17" s="2" t="s">
        <v>103</v>
      </c>
      <c r="E17" s="2">
        <v>94</v>
      </c>
      <c r="F17" s="2" t="s">
        <v>104</v>
      </c>
      <c r="G17" s="2">
        <v>95</v>
      </c>
      <c r="H17" s="2">
        <v>62088</v>
      </c>
      <c r="I17" s="2" t="s">
        <v>73</v>
      </c>
      <c r="J17" s="2"/>
      <c r="K17" s="2" t="s">
        <v>90</v>
      </c>
      <c r="L17" s="2">
        <v>184</v>
      </c>
      <c r="M17" s="2">
        <v>51</v>
      </c>
      <c r="N17" s="2">
        <v>654</v>
      </c>
      <c r="O17" s="2">
        <v>0</v>
      </c>
      <c r="P17" s="2">
        <v>184</v>
      </c>
      <c r="Q17" s="2">
        <v>0</v>
      </c>
      <c r="R17" s="2">
        <v>0</v>
      </c>
      <c r="S17" s="2">
        <v>654</v>
      </c>
      <c r="T17" s="2">
        <v>0</v>
      </c>
      <c r="U17" s="2">
        <v>0</v>
      </c>
      <c r="V17" s="2">
        <v>0</v>
      </c>
      <c r="W17" s="2" t="s">
        <v>76</v>
      </c>
      <c r="X17" s="2" t="s">
        <v>75</v>
      </c>
      <c r="Y17" s="2" t="s">
        <v>75</v>
      </c>
      <c r="Z17" s="2" t="s">
        <v>76</v>
      </c>
      <c r="AA17" s="2" t="s">
        <v>76</v>
      </c>
      <c r="AB17" s="2"/>
      <c r="AC17" s="2"/>
      <c r="AD17" s="2"/>
      <c r="AE17" s="2"/>
      <c r="AF17" s="2"/>
      <c r="AG17" s="2"/>
      <c r="AH17" s="2" t="s">
        <v>76</v>
      </c>
      <c r="AI17" s="2"/>
      <c r="AJ17" s="2"/>
      <c r="AK17" s="2" t="s">
        <v>76</v>
      </c>
      <c r="AL17" s="2" t="s">
        <v>76</v>
      </c>
      <c r="AM17" s="2" t="s">
        <v>76</v>
      </c>
      <c r="AN17" s="2" t="s">
        <v>76</v>
      </c>
      <c r="AO17" s="2"/>
      <c r="AP17" s="2"/>
      <c r="AQ17" s="2"/>
      <c r="AR17" s="2"/>
      <c r="AS17" s="2" t="s">
        <v>76</v>
      </c>
      <c r="AT17" s="2" t="s">
        <v>76</v>
      </c>
      <c r="AU17" s="2" t="s">
        <v>85</v>
      </c>
      <c r="AV17" s="2" t="s">
        <v>76</v>
      </c>
      <c r="AW17" s="2" t="s">
        <v>76</v>
      </c>
      <c r="AX17" s="2" t="s">
        <v>76</v>
      </c>
      <c r="AY17" s="2" t="s">
        <v>76</v>
      </c>
      <c r="AZ17" s="2" t="s">
        <v>76</v>
      </c>
      <c r="BA17" s="2" t="s">
        <v>76</v>
      </c>
      <c r="BB17" s="2" t="s">
        <v>76</v>
      </c>
      <c r="BC17" s="2" t="s">
        <v>76</v>
      </c>
      <c r="BD17" s="2" t="s">
        <v>76</v>
      </c>
      <c r="BE17" s="2" t="s">
        <v>76</v>
      </c>
      <c r="BF17" s="2" t="s">
        <v>76</v>
      </c>
      <c r="BG17" s="2" t="s">
        <v>76</v>
      </c>
      <c r="BH17" s="2" t="s">
        <v>76</v>
      </c>
      <c r="BI17" s="2" t="s">
        <v>76</v>
      </c>
      <c r="BJ17" s="2">
        <v>838</v>
      </c>
      <c r="BK17" s="2"/>
      <c r="BL17" s="2"/>
      <c r="BM17" s="2"/>
      <c r="BN17" s="2"/>
      <c r="BO17" s="2">
        <v>892</v>
      </c>
      <c r="BP17" s="2">
        <v>838</v>
      </c>
      <c r="BQ17" s="4">
        <v>1.06</v>
      </c>
      <c r="BR17" s="18">
        <v>43980.988888888889</v>
      </c>
    </row>
    <row r="18" spans="1:70" x14ac:dyDescent="0.25">
      <c r="A18" s="17">
        <v>414743</v>
      </c>
      <c r="B18" s="2">
        <v>2020</v>
      </c>
      <c r="C18" s="2" t="s">
        <v>81</v>
      </c>
      <c r="D18" s="2" t="s">
        <v>106</v>
      </c>
      <c r="E18" s="2">
        <v>158</v>
      </c>
      <c r="F18" s="2" t="s">
        <v>107</v>
      </c>
      <c r="G18" s="2">
        <v>337</v>
      </c>
      <c r="H18" s="2">
        <v>62088</v>
      </c>
      <c r="I18" s="2" t="s">
        <v>73</v>
      </c>
      <c r="J18" s="2"/>
      <c r="K18" s="2" t="s">
        <v>90</v>
      </c>
      <c r="L18" s="2">
        <v>0</v>
      </c>
      <c r="M18" s="2">
        <v>0</v>
      </c>
      <c r="N18" s="2">
        <v>15</v>
      </c>
      <c r="O18" s="2">
        <v>0</v>
      </c>
      <c r="P18" s="2">
        <v>0</v>
      </c>
      <c r="Q18" s="2">
        <v>0</v>
      </c>
      <c r="R18" s="2">
        <v>0</v>
      </c>
      <c r="S18" s="2">
        <v>0</v>
      </c>
      <c r="T18" s="2">
        <v>0</v>
      </c>
      <c r="U18" s="2">
        <v>0</v>
      </c>
      <c r="V18" s="2">
        <v>0</v>
      </c>
      <c r="W18" s="2" t="s">
        <v>76</v>
      </c>
      <c r="X18" s="2" t="s">
        <v>76</v>
      </c>
      <c r="Y18" s="2" t="s">
        <v>76</v>
      </c>
      <c r="Z18" s="2" t="s">
        <v>76</v>
      </c>
      <c r="AA18" s="2" t="s">
        <v>76</v>
      </c>
      <c r="AB18" s="2"/>
      <c r="AC18" s="2"/>
      <c r="AD18" s="2"/>
      <c r="AE18" s="2"/>
      <c r="AF18" s="2"/>
      <c r="AG18" s="2"/>
      <c r="AH18" s="2" t="s">
        <v>76</v>
      </c>
      <c r="AI18" s="2"/>
      <c r="AJ18" s="2"/>
      <c r="AK18" s="2" t="s">
        <v>76</v>
      </c>
      <c r="AL18" s="2" t="s">
        <v>76</v>
      </c>
      <c r="AM18" s="2" t="s">
        <v>76</v>
      </c>
      <c r="AN18" s="2" t="s">
        <v>76</v>
      </c>
      <c r="AO18" s="2"/>
      <c r="AP18" s="2"/>
      <c r="AQ18" s="2"/>
      <c r="AR18" s="2"/>
      <c r="AS18" s="2" t="s">
        <v>76</v>
      </c>
      <c r="AT18" s="2" t="s">
        <v>76</v>
      </c>
      <c r="AU18" s="2" t="s">
        <v>77</v>
      </c>
      <c r="AV18" s="2" t="s">
        <v>76</v>
      </c>
      <c r="AW18" s="2" t="s">
        <v>76</v>
      </c>
      <c r="AX18" s="2" t="s">
        <v>76</v>
      </c>
      <c r="AY18" s="2" t="s">
        <v>76</v>
      </c>
      <c r="AZ18" s="2" t="s">
        <v>76</v>
      </c>
      <c r="BA18" s="2" t="s">
        <v>76</v>
      </c>
      <c r="BB18" s="2" t="s">
        <v>76</v>
      </c>
      <c r="BC18" s="2" t="s">
        <v>76</v>
      </c>
      <c r="BD18" s="2" t="s">
        <v>76</v>
      </c>
      <c r="BE18" s="2" t="s">
        <v>76</v>
      </c>
      <c r="BF18" s="2" t="s">
        <v>76</v>
      </c>
      <c r="BG18" s="2" t="s">
        <v>76</v>
      </c>
      <c r="BH18" s="2" t="s">
        <v>76</v>
      </c>
      <c r="BI18" s="2" t="s">
        <v>76</v>
      </c>
      <c r="BJ18" s="2">
        <v>15</v>
      </c>
      <c r="BK18" s="2"/>
      <c r="BL18" s="2"/>
      <c r="BM18" s="2"/>
      <c r="BN18" s="2"/>
      <c r="BO18" s="2">
        <v>16</v>
      </c>
      <c r="BP18" s="2">
        <v>15</v>
      </c>
      <c r="BQ18" s="4">
        <v>1.07</v>
      </c>
      <c r="BR18" s="18">
        <v>43980.99119212963</v>
      </c>
    </row>
    <row r="19" spans="1:70" x14ac:dyDescent="0.25">
      <c r="A19" s="17">
        <v>414776</v>
      </c>
      <c r="B19" s="2">
        <v>2020</v>
      </c>
      <c r="C19" s="2" t="s">
        <v>81</v>
      </c>
      <c r="D19" s="2" t="s">
        <v>106</v>
      </c>
      <c r="E19" s="2">
        <v>158</v>
      </c>
      <c r="F19" s="2" t="s">
        <v>108</v>
      </c>
      <c r="G19" s="2">
        <v>508</v>
      </c>
      <c r="H19" s="2">
        <v>62088</v>
      </c>
      <c r="I19" s="2" t="s">
        <v>73</v>
      </c>
      <c r="J19" s="2"/>
      <c r="K19" s="2" t="s">
        <v>90</v>
      </c>
      <c r="L19" s="2">
        <v>0</v>
      </c>
      <c r="M19" s="2">
        <v>0</v>
      </c>
      <c r="N19" s="2">
        <v>14</v>
      </c>
      <c r="O19" s="2">
        <v>0</v>
      </c>
      <c r="P19" s="2">
        <v>0</v>
      </c>
      <c r="Q19" s="2">
        <v>0</v>
      </c>
      <c r="R19" s="2">
        <v>0</v>
      </c>
      <c r="S19" s="2">
        <v>0</v>
      </c>
      <c r="T19" s="2">
        <v>0</v>
      </c>
      <c r="U19" s="2">
        <v>14</v>
      </c>
      <c r="V19" s="2">
        <v>0</v>
      </c>
      <c r="W19" s="2" t="s">
        <v>76</v>
      </c>
      <c r="X19" s="2" t="s">
        <v>76</v>
      </c>
      <c r="Y19" s="2" t="s">
        <v>76</v>
      </c>
      <c r="Z19" s="2" t="s">
        <v>76</v>
      </c>
      <c r="AA19" s="2" t="s">
        <v>76</v>
      </c>
      <c r="AB19" s="2"/>
      <c r="AC19" s="2"/>
      <c r="AD19" s="2"/>
      <c r="AE19" s="2"/>
      <c r="AF19" s="2"/>
      <c r="AG19" s="2"/>
      <c r="AH19" s="2" t="s">
        <v>76</v>
      </c>
      <c r="AI19" s="2"/>
      <c r="AJ19" s="2"/>
      <c r="AK19" s="2" t="s">
        <v>76</v>
      </c>
      <c r="AL19" s="2" t="s">
        <v>76</v>
      </c>
      <c r="AM19" s="2" t="s">
        <v>76</v>
      </c>
      <c r="AN19" s="2" t="s">
        <v>76</v>
      </c>
      <c r="AO19" s="2"/>
      <c r="AP19" s="2"/>
      <c r="AQ19" s="2"/>
      <c r="AR19" s="2"/>
      <c r="AS19" s="2" t="s">
        <v>76</v>
      </c>
      <c r="AT19" s="2" t="s">
        <v>76</v>
      </c>
      <c r="AU19" s="2" t="s">
        <v>77</v>
      </c>
      <c r="AV19" s="2" t="s">
        <v>75</v>
      </c>
      <c r="AW19" s="2" t="s">
        <v>76</v>
      </c>
      <c r="AX19" s="2" t="s">
        <v>76</v>
      </c>
      <c r="AY19" s="2" t="s">
        <v>76</v>
      </c>
      <c r="AZ19" s="2" t="s">
        <v>75</v>
      </c>
      <c r="BA19" s="2" t="s">
        <v>76</v>
      </c>
      <c r="BB19" s="2" t="s">
        <v>76</v>
      </c>
      <c r="BC19" s="2" t="s">
        <v>75</v>
      </c>
      <c r="BD19" s="2" t="s">
        <v>76</v>
      </c>
      <c r="BE19" s="2" t="s">
        <v>76</v>
      </c>
      <c r="BF19" s="2" t="s">
        <v>76</v>
      </c>
      <c r="BG19" s="2" t="s">
        <v>76</v>
      </c>
      <c r="BH19" s="2" t="s">
        <v>76</v>
      </c>
      <c r="BI19" s="2" t="s">
        <v>76</v>
      </c>
      <c r="BJ19" s="2">
        <v>14</v>
      </c>
      <c r="BK19" s="2"/>
      <c r="BL19" s="2"/>
      <c r="BM19" s="2"/>
      <c r="BN19" s="2"/>
      <c r="BO19" s="2">
        <v>14</v>
      </c>
      <c r="BP19" s="2">
        <v>14</v>
      </c>
      <c r="BQ19" s="4">
        <v>1</v>
      </c>
      <c r="BR19" s="18">
        <v>43980.992592592593</v>
      </c>
    </row>
    <row r="20" spans="1:70" x14ac:dyDescent="0.25">
      <c r="A20" s="17">
        <v>446454</v>
      </c>
      <c r="B20" s="2">
        <v>2020</v>
      </c>
      <c r="C20" s="2" t="s">
        <v>81</v>
      </c>
      <c r="D20" s="2" t="s">
        <v>113</v>
      </c>
      <c r="E20" s="2">
        <v>516</v>
      </c>
      <c r="F20" s="2" t="s">
        <v>114</v>
      </c>
      <c r="G20" s="2">
        <v>517</v>
      </c>
      <c r="H20" s="2">
        <v>62088</v>
      </c>
      <c r="I20" s="2" t="s">
        <v>73</v>
      </c>
      <c r="J20" s="2"/>
      <c r="K20" s="2" t="s">
        <v>90</v>
      </c>
      <c r="L20" s="2">
        <v>0</v>
      </c>
      <c r="M20" s="2">
        <v>0</v>
      </c>
      <c r="N20" s="2">
        <v>10</v>
      </c>
      <c r="O20" s="2">
        <v>0</v>
      </c>
      <c r="P20" s="2">
        <v>0</v>
      </c>
      <c r="Q20" s="2">
        <v>0</v>
      </c>
      <c r="R20" s="2">
        <v>0</v>
      </c>
      <c r="S20" s="2">
        <v>0</v>
      </c>
      <c r="T20" s="2">
        <v>0</v>
      </c>
      <c r="U20" s="2">
        <v>0</v>
      </c>
      <c r="V20" s="2">
        <v>0</v>
      </c>
      <c r="W20" s="2" t="s">
        <v>76</v>
      </c>
      <c r="X20" s="2" t="s">
        <v>76</v>
      </c>
      <c r="Y20" s="2" t="s">
        <v>76</v>
      </c>
      <c r="Z20" s="2" t="s">
        <v>76</v>
      </c>
      <c r="AA20" s="2" t="s">
        <v>76</v>
      </c>
      <c r="AB20" s="2"/>
      <c r="AC20" s="2"/>
      <c r="AD20" s="2"/>
      <c r="AE20" s="2"/>
      <c r="AF20" s="2"/>
      <c r="AG20" s="2"/>
      <c r="AH20" s="2" t="s">
        <v>76</v>
      </c>
      <c r="AI20" s="2"/>
      <c r="AJ20" s="2"/>
      <c r="AK20" s="2" t="s">
        <v>76</v>
      </c>
      <c r="AL20" s="2" t="s">
        <v>76</v>
      </c>
      <c r="AM20" s="2" t="s">
        <v>76</v>
      </c>
      <c r="AN20" s="2" t="s">
        <v>76</v>
      </c>
      <c r="AO20" s="2"/>
      <c r="AP20" s="2"/>
      <c r="AQ20" s="2"/>
      <c r="AR20" s="2"/>
      <c r="AS20" s="2" t="s">
        <v>76</v>
      </c>
      <c r="AT20" s="2" t="s">
        <v>76</v>
      </c>
      <c r="AU20" s="2" t="s">
        <v>77</v>
      </c>
      <c r="AV20" s="2" t="s">
        <v>76</v>
      </c>
      <c r="AW20" s="2" t="s">
        <v>76</v>
      </c>
      <c r="AX20" s="2"/>
      <c r="AY20" s="2"/>
      <c r="AZ20" s="2" t="s">
        <v>76</v>
      </c>
      <c r="BA20" s="2"/>
      <c r="BB20" s="2"/>
      <c r="BC20" s="2"/>
      <c r="BD20" s="2"/>
      <c r="BE20" s="2"/>
      <c r="BF20" s="2" t="s">
        <v>76</v>
      </c>
      <c r="BG20" s="2" t="s">
        <v>76</v>
      </c>
      <c r="BH20" s="2" t="s">
        <v>76</v>
      </c>
      <c r="BI20" s="2"/>
      <c r="BJ20" s="2">
        <v>10</v>
      </c>
      <c r="BK20" s="2"/>
      <c r="BL20" s="2"/>
      <c r="BM20" s="2"/>
      <c r="BN20" s="2"/>
      <c r="BO20" s="2">
        <v>9</v>
      </c>
      <c r="BP20" s="2">
        <v>10</v>
      </c>
      <c r="BQ20" s="4">
        <v>0.9</v>
      </c>
      <c r="BR20" s="18">
        <v>43986.667870370373</v>
      </c>
    </row>
    <row r="21" spans="1:70" x14ac:dyDescent="0.25">
      <c r="A21" s="17">
        <v>446455</v>
      </c>
      <c r="B21" s="2">
        <v>2020</v>
      </c>
      <c r="C21" s="2" t="s">
        <v>81</v>
      </c>
      <c r="D21" s="2" t="s">
        <v>118</v>
      </c>
      <c r="E21" s="2">
        <v>347</v>
      </c>
      <c r="F21" s="2" t="s">
        <v>119</v>
      </c>
      <c r="G21" s="2">
        <v>567</v>
      </c>
      <c r="H21" s="2">
        <v>62088</v>
      </c>
      <c r="I21" s="2" t="s">
        <v>120</v>
      </c>
      <c r="J21" s="2"/>
      <c r="K21" s="2" t="s">
        <v>90</v>
      </c>
      <c r="L21" s="2">
        <v>0</v>
      </c>
      <c r="M21" s="2">
        <v>0</v>
      </c>
      <c r="N21" s="2">
        <v>24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 t="s">
        <v>76</v>
      </c>
      <c r="X21" s="2" t="s">
        <v>76</v>
      </c>
      <c r="Y21" s="2" t="s">
        <v>76</v>
      </c>
      <c r="Z21" s="2" t="s">
        <v>76</v>
      </c>
      <c r="AA21" s="2" t="s">
        <v>76</v>
      </c>
      <c r="AB21" s="2"/>
      <c r="AC21" s="2"/>
      <c r="AD21" s="2"/>
      <c r="AE21" s="2"/>
      <c r="AF21" s="2"/>
      <c r="AG21" s="2"/>
      <c r="AH21" s="2" t="s">
        <v>76</v>
      </c>
      <c r="AI21" s="2"/>
      <c r="AJ21" s="2"/>
      <c r="AK21" s="2" t="s">
        <v>76</v>
      </c>
      <c r="AL21" s="2" t="s">
        <v>76</v>
      </c>
      <c r="AM21" s="2" t="s">
        <v>76</v>
      </c>
      <c r="AN21" s="2" t="s">
        <v>76</v>
      </c>
      <c r="AO21" s="2"/>
      <c r="AP21" s="2"/>
      <c r="AQ21" s="2"/>
      <c r="AR21" s="2"/>
      <c r="AS21" s="2" t="s">
        <v>76</v>
      </c>
      <c r="AT21" s="2" t="s">
        <v>76</v>
      </c>
      <c r="AU21" s="2" t="s">
        <v>85</v>
      </c>
      <c r="AV21" s="2" t="s">
        <v>75</v>
      </c>
      <c r="AW21" s="2" t="s">
        <v>76</v>
      </c>
      <c r="AX21" s="2"/>
      <c r="AY21" s="2"/>
      <c r="AZ21" s="2" t="s">
        <v>75</v>
      </c>
      <c r="BA21" s="2"/>
      <c r="BB21" s="2"/>
      <c r="BC21" s="2" t="s">
        <v>75</v>
      </c>
      <c r="BD21" s="2"/>
      <c r="BE21" s="2"/>
      <c r="BF21" s="2" t="s">
        <v>76</v>
      </c>
      <c r="BG21" s="2" t="s">
        <v>76</v>
      </c>
      <c r="BH21" s="2" t="s">
        <v>76</v>
      </c>
      <c r="BI21" s="2"/>
      <c r="BJ21" s="2">
        <v>24</v>
      </c>
      <c r="BK21" s="2"/>
      <c r="BL21" s="2"/>
      <c r="BM21" s="2"/>
      <c r="BN21" s="2"/>
      <c r="BO21" s="2"/>
      <c r="BP21" s="2">
        <v>24</v>
      </c>
      <c r="BQ21" s="1"/>
      <c r="BR21" s="18">
        <v>43986.931747685187</v>
      </c>
    </row>
    <row r="22" spans="1:70" x14ac:dyDescent="0.25">
      <c r="A22" s="17">
        <v>446457</v>
      </c>
      <c r="B22" s="2">
        <v>2020</v>
      </c>
      <c r="C22" s="2" t="s">
        <v>81</v>
      </c>
      <c r="D22" s="2" t="s">
        <v>122</v>
      </c>
      <c r="E22" s="2">
        <v>30</v>
      </c>
      <c r="F22" s="2" t="s">
        <v>123</v>
      </c>
      <c r="G22" s="2">
        <v>563</v>
      </c>
      <c r="H22" s="2">
        <v>62088</v>
      </c>
      <c r="I22" s="2" t="s">
        <v>73</v>
      </c>
      <c r="J22" s="2"/>
      <c r="K22" s="2" t="s">
        <v>90</v>
      </c>
      <c r="L22" s="2">
        <v>0</v>
      </c>
      <c r="M22" s="2">
        <v>0</v>
      </c>
      <c r="N22" s="2">
        <v>38</v>
      </c>
      <c r="O22" s="2">
        <v>0</v>
      </c>
      <c r="P22" s="2">
        <v>0</v>
      </c>
      <c r="Q22" s="2">
        <v>0</v>
      </c>
      <c r="R22" s="2">
        <v>0</v>
      </c>
      <c r="S22" s="2">
        <v>0</v>
      </c>
      <c r="T22" s="2">
        <v>0</v>
      </c>
      <c r="U22" s="2">
        <v>0</v>
      </c>
      <c r="V22" s="2">
        <v>0</v>
      </c>
      <c r="W22" s="2" t="s">
        <v>76</v>
      </c>
      <c r="X22" s="2" t="s">
        <v>76</v>
      </c>
      <c r="Y22" s="2" t="s">
        <v>76</v>
      </c>
      <c r="Z22" s="2" t="s">
        <v>76</v>
      </c>
      <c r="AA22" s="2" t="s">
        <v>76</v>
      </c>
      <c r="AB22" s="2"/>
      <c r="AC22" s="2"/>
      <c r="AD22" s="2"/>
      <c r="AE22" s="2"/>
      <c r="AF22" s="2"/>
      <c r="AG22" s="2"/>
      <c r="AH22" s="2" t="s">
        <v>76</v>
      </c>
      <c r="AI22" s="2"/>
      <c r="AJ22" s="2"/>
      <c r="AK22" s="2" t="s">
        <v>76</v>
      </c>
      <c r="AL22" s="2" t="s">
        <v>76</v>
      </c>
      <c r="AM22" s="2" t="s">
        <v>76</v>
      </c>
      <c r="AN22" s="2" t="s">
        <v>76</v>
      </c>
      <c r="AO22" s="2"/>
      <c r="AP22" s="2"/>
      <c r="AQ22" s="2"/>
      <c r="AR22" s="2"/>
      <c r="AS22" s="2" t="s">
        <v>76</v>
      </c>
      <c r="AT22" s="2" t="s">
        <v>76</v>
      </c>
      <c r="AU22" s="2" t="s">
        <v>98</v>
      </c>
      <c r="AV22" s="2" t="s">
        <v>76</v>
      </c>
      <c r="AW22" s="2" t="s">
        <v>76</v>
      </c>
      <c r="AX22" s="2"/>
      <c r="AY22" s="2"/>
      <c r="AZ22" s="2" t="s">
        <v>76</v>
      </c>
      <c r="BA22" s="2"/>
      <c r="BB22" s="2"/>
      <c r="BC22" s="2"/>
      <c r="BD22" s="2"/>
      <c r="BE22" s="2"/>
      <c r="BF22" s="2" t="s">
        <v>76</v>
      </c>
      <c r="BG22" s="2" t="s">
        <v>76</v>
      </c>
      <c r="BH22" s="2" t="s">
        <v>76</v>
      </c>
      <c r="BI22" s="2"/>
      <c r="BJ22" s="2">
        <v>38</v>
      </c>
      <c r="BK22" s="2"/>
      <c r="BL22" s="2"/>
      <c r="BM22" s="2"/>
      <c r="BN22" s="2"/>
      <c r="BO22" s="2">
        <v>41</v>
      </c>
      <c r="BP22" s="2">
        <v>38</v>
      </c>
      <c r="BQ22" s="4">
        <v>1.08</v>
      </c>
      <c r="BR22" s="18">
        <v>43981.036990740744</v>
      </c>
    </row>
    <row r="23" spans="1:70" x14ac:dyDescent="0.25">
      <c r="A23" s="17">
        <v>446458</v>
      </c>
      <c r="B23" s="2">
        <v>2020</v>
      </c>
      <c r="C23" s="2" t="s">
        <v>81</v>
      </c>
      <c r="D23" s="2" t="s">
        <v>122</v>
      </c>
      <c r="E23" s="2">
        <v>30</v>
      </c>
      <c r="F23" s="2" t="s">
        <v>124</v>
      </c>
      <c r="G23" s="2">
        <v>568</v>
      </c>
      <c r="H23" s="2">
        <v>62088</v>
      </c>
      <c r="I23" s="2" t="s">
        <v>120</v>
      </c>
      <c r="J23" s="2"/>
      <c r="K23" s="2" t="s">
        <v>90</v>
      </c>
      <c r="L23" s="2">
        <v>0</v>
      </c>
      <c r="M23" s="2">
        <v>0</v>
      </c>
      <c r="N23" s="2">
        <v>61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0</v>
      </c>
      <c r="W23" s="2" t="s">
        <v>76</v>
      </c>
      <c r="X23" s="2" t="s">
        <v>76</v>
      </c>
      <c r="Y23" s="2" t="s">
        <v>76</v>
      </c>
      <c r="Z23" s="2" t="s">
        <v>76</v>
      </c>
      <c r="AA23" s="2" t="s">
        <v>76</v>
      </c>
      <c r="AB23" s="2"/>
      <c r="AC23" s="2"/>
      <c r="AD23" s="2"/>
      <c r="AE23" s="2"/>
      <c r="AF23" s="2"/>
      <c r="AG23" s="2"/>
      <c r="AH23" s="2" t="s">
        <v>76</v>
      </c>
      <c r="AI23" s="2"/>
      <c r="AJ23" s="2"/>
      <c r="AK23" s="2" t="s">
        <v>76</v>
      </c>
      <c r="AL23" s="2" t="s">
        <v>76</v>
      </c>
      <c r="AM23" s="2" t="s">
        <v>76</v>
      </c>
      <c r="AN23" s="2" t="s">
        <v>76</v>
      </c>
      <c r="AO23" s="2"/>
      <c r="AP23" s="2"/>
      <c r="AQ23" s="2"/>
      <c r="AR23" s="2"/>
      <c r="AS23" s="2" t="s">
        <v>76</v>
      </c>
      <c r="AT23" s="2" t="s">
        <v>76</v>
      </c>
      <c r="AU23" s="2" t="s">
        <v>77</v>
      </c>
      <c r="AV23" s="2" t="s">
        <v>76</v>
      </c>
      <c r="AW23" s="2" t="s">
        <v>76</v>
      </c>
      <c r="AX23" s="2"/>
      <c r="AY23" s="2"/>
      <c r="AZ23" s="2" t="s">
        <v>76</v>
      </c>
      <c r="BA23" s="2"/>
      <c r="BB23" s="2"/>
      <c r="BC23" s="2"/>
      <c r="BD23" s="2"/>
      <c r="BE23" s="2"/>
      <c r="BF23" s="2" t="s">
        <v>76</v>
      </c>
      <c r="BG23" s="2" t="s">
        <v>76</v>
      </c>
      <c r="BH23" s="2" t="s">
        <v>76</v>
      </c>
      <c r="BI23" s="2"/>
      <c r="BJ23" s="2">
        <v>61</v>
      </c>
      <c r="BK23" s="2"/>
      <c r="BL23" s="2"/>
      <c r="BM23" s="2"/>
      <c r="BN23" s="2"/>
      <c r="BO23" s="2"/>
      <c r="BP23" s="2">
        <v>61</v>
      </c>
      <c r="BQ23" s="1"/>
      <c r="BR23" s="18">
        <v>43986.92597222222</v>
      </c>
    </row>
    <row r="24" spans="1:70" x14ac:dyDescent="0.25">
      <c r="A24" s="17">
        <v>414736</v>
      </c>
      <c r="B24" s="2">
        <v>2020</v>
      </c>
      <c r="C24" s="2" t="s">
        <v>81</v>
      </c>
      <c r="D24" s="2" t="s">
        <v>122</v>
      </c>
      <c r="E24" s="2">
        <v>30</v>
      </c>
      <c r="F24" s="2" t="s">
        <v>125</v>
      </c>
      <c r="G24" s="2">
        <v>32</v>
      </c>
      <c r="H24" s="2">
        <v>62088</v>
      </c>
      <c r="I24" s="2" t="s">
        <v>73</v>
      </c>
      <c r="J24" s="2"/>
      <c r="K24" s="2" t="s">
        <v>90</v>
      </c>
      <c r="L24" s="2">
        <v>0</v>
      </c>
      <c r="M24" s="2">
        <v>0</v>
      </c>
      <c r="N24" s="2">
        <v>9</v>
      </c>
      <c r="O24" s="2">
        <v>0</v>
      </c>
      <c r="P24" s="2">
        <v>0</v>
      </c>
      <c r="Q24" s="2">
        <v>0</v>
      </c>
      <c r="R24" s="2">
        <v>0</v>
      </c>
      <c r="S24" s="2">
        <v>0</v>
      </c>
      <c r="T24" s="2">
        <v>0</v>
      </c>
      <c r="U24" s="2">
        <v>9</v>
      </c>
      <c r="V24" s="2">
        <v>0</v>
      </c>
      <c r="W24" s="2" t="s">
        <v>76</v>
      </c>
      <c r="X24" s="2" t="s">
        <v>76</v>
      </c>
      <c r="Y24" s="2" t="s">
        <v>76</v>
      </c>
      <c r="Z24" s="2" t="s">
        <v>76</v>
      </c>
      <c r="AA24" s="2" t="s">
        <v>76</v>
      </c>
      <c r="AB24" s="2"/>
      <c r="AC24" s="2"/>
      <c r="AD24" s="2"/>
      <c r="AE24" s="2"/>
      <c r="AF24" s="2"/>
      <c r="AG24" s="2"/>
      <c r="AH24" s="2" t="s">
        <v>76</v>
      </c>
      <c r="AI24" s="2"/>
      <c r="AJ24" s="2"/>
      <c r="AK24" s="2" t="s">
        <v>76</v>
      </c>
      <c r="AL24" s="2" t="s">
        <v>76</v>
      </c>
      <c r="AM24" s="2" t="s">
        <v>76</v>
      </c>
      <c r="AN24" s="2" t="s">
        <v>76</v>
      </c>
      <c r="AO24" s="2"/>
      <c r="AP24" s="2"/>
      <c r="AQ24" s="2"/>
      <c r="AR24" s="2"/>
      <c r="AS24" s="2" t="s">
        <v>76</v>
      </c>
      <c r="AT24" s="2" t="s">
        <v>76</v>
      </c>
      <c r="AU24" s="2" t="s">
        <v>85</v>
      </c>
      <c r="AV24" s="2" t="s">
        <v>75</v>
      </c>
      <c r="AW24" s="2" t="s">
        <v>76</v>
      </c>
      <c r="AX24" s="2" t="s">
        <v>76</v>
      </c>
      <c r="AY24" s="2" t="s">
        <v>76</v>
      </c>
      <c r="AZ24" s="2" t="s">
        <v>75</v>
      </c>
      <c r="BA24" s="2" t="s">
        <v>76</v>
      </c>
      <c r="BB24" s="2" t="s">
        <v>76</v>
      </c>
      <c r="BC24" s="2" t="s">
        <v>75</v>
      </c>
      <c r="BD24" s="2" t="s">
        <v>76</v>
      </c>
      <c r="BE24" s="2" t="s">
        <v>76</v>
      </c>
      <c r="BF24" s="2" t="s">
        <v>76</v>
      </c>
      <c r="BG24" s="2" t="s">
        <v>76</v>
      </c>
      <c r="BH24" s="2" t="s">
        <v>76</v>
      </c>
      <c r="BI24" s="2" t="s">
        <v>76</v>
      </c>
      <c r="BJ24" s="2">
        <v>9</v>
      </c>
      <c r="BK24" s="2"/>
      <c r="BL24" s="2"/>
      <c r="BM24" s="2"/>
      <c r="BN24" s="2"/>
      <c r="BO24" s="2">
        <v>9</v>
      </c>
      <c r="BP24" s="2">
        <v>9</v>
      </c>
      <c r="BQ24" s="4">
        <v>1</v>
      </c>
      <c r="BR24" s="18">
        <v>43981.011261574073</v>
      </c>
    </row>
    <row r="25" spans="1:70" x14ac:dyDescent="0.25">
      <c r="A25" s="17">
        <v>414737</v>
      </c>
      <c r="B25" s="2">
        <v>2020</v>
      </c>
      <c r="C25" s="2" t="s">
        <v>81</v>
      </c>
      <c r="D25" s="2" t="s">
        <v>122</v>
      </c>
      <c r="E25" s="2">
        <v>30</v>
      </c>
      <c r="F25" s="2" t="s">
        <v>126</v>
      </c>
      <c r="G25" s="2">
        <v>33</v>
      </c>
      <c r="H25" s="2">
        <v>62088</v>
      </c>
      <c r="I25" s="2" t="s">
        <v>73</v>
      </c>
      <c r="J25" s="2"/>
      <c r="K25" s="2" t="s">
        <v>90</v>
      </c>
      <c r="L25" s="2">
        <v>0</v>
      </c>
      <c r="M25" s="2">
        <v>0</v>
      </c>
      <c r="N25" s="2">
        <v>53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32</v>
      </c>
      <c r="V25" s="2">
        <v>0</v>
      </c>
      <c r="W25" s="2" t="s">
        <v>76</v>
      </c>
      <c r="X25" s="2" t="s">
        <v>76</v>
      </c>
      <c r="Y25" s="2" t="s">
        <v>76</v>
      </c>
      <c r="Z25" s="2" t="s">
        <v>76</v>
      </c>
      <c r="AA25" s="2" t="s">
        <v>76</v>
      </c>
      <c r="AB25" s="2"/>
      <c r="AC25" s="2"/>
      <c r="AD25" s="2"/>
      <c r="AE25" s="2"/>
      <c r="AF25" s="2"/>
      <c r="AG25" s="2"/>
      <c r="AH25" s="2" t="s">
        <v>76</v>
      </c>
      <c r="AI25" s="2"/>
      <c r="AJ25" s="2"/>
      <c r="AK25" s="2" t="s">
        <v>76</v>
      </c>
      <c r="AL25" s="2" t="s">
        <v>76</v>
      </c>
      <c r="AM25" s="2" t="s">
        <v>76</v>
      </c>
      <c r="AN25" s="2" t="s">
        <v>76</v>
      </c>
      <c r="AO25" s="2"/>
      <c r="AP25" s="2"/>
      <c r="AQ25" s="2"/>
      <c r="AR25" s="2"/>
      <c r="AS25" s="2" t="s">
        <v>76</v>
      </c>
      <c r="AT25" s="2" t="s">
        <v>76</v>
      </c>
      <c r="AU25" s="2" t="s">
        <v>85</v>
      </c>
      <c r="AV25" s="2" t="s">
        <v>75</v>
      </c>
      <c r="AW25" s="2" t="s">
        <v>76</v>
      </c>
      <c r="AX25" s="2" t="s">
        <v>76</v>
      </c>
      <c r="AY25" s="2" t="s">
        <v>76</v>
      </c>
      <c r="AZ25" s="2" t="s">
        <v>75</v>
      </c>
      <c r="BA25" s="2" t="s">
        <v>76</v>
      </c>
      <c r="BB25" s="2" t="s">
        <v>76</v>
      </c>
      <c r="BC25" s="2" t="s">
        <v>75</v>
      </c>
      <c r="BD25" s="2" t="s">
        <v>76</v>
      </c>
      <c r="BE25" s="2" t="s">
        <v>76</v>
      </c>
      <c r="BF25" s="2" t="s">
        <v>76</v>
      </c>
      <c r="BG25" s="2" t="s">
        <v>76</v>
      </c>
      <c r="BH25" s="2" t="s">
        <v>76</v>
      </c>
      <c r="BI25" s="2" t="s">
        <v>76</v>
      </c>
      <c r="BJ25" s="2">
        <v>53</v>
      </c>
      <c r="BK25" s="2"/>
      <c r="BL25" s="2"/>
      <c r="BM25" s="2"/>
      <c r="BN25" s="2"/>
      <c r="BO25" s="2">
        <v>50</v>
      </c>
      <c r="BP25" s="2">
        <v>53</v>
      </c>
      <c r="BQ25" s="4">
        <v>0.94</v>
      </c>
      <c r="BR25" s="18">
        <v>43981.012187499997</v>
      </c>
    </row>
    <row r="26" spans="1:70" x14ac:dyDescent="0.25">
      <c r="A26" s="17">
        <v>414759</v>
      </c>
      <c r="B26" s="2">
        <v>2020</v>
      </c>
      <c r="C26" s="2" t="s">
        <v>81</v>
      </c>
      <c r="D26" s="2" t="s">
        <v>122</v>
      </c>
      <c r="E26" s="2">
        <v>30</v>
      </c>
      <c r="F26" s="2" t="s">
        <v>128</v>
      </c>
      <c r="G26" s="2">
        <v>340</v>
      </c>
      <c r="H26" s="2">
        <v>62088</v>
      </c>
      <c r="I26" s="2" t="s">
        <v>73</v>
      </c>
      <c r="J26" s="2"/>
      <c r="K26" s="2" t="s">
        <v>90</v>
      </c>
      <c r="L26" s="2">
        <v>0</v>
      </c>
      <c r="M26" s="2">
        <v>0</v>
      </c>
      <c r="N26" s="2">
        <v>54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0</v>
      </c>
      <c r="U26" s="2">
        <v>54</v>
      </c>
      <c r="V26" s="2">
        <v>0</v>
      </c>
      <c r="W26" s="2" t="s">
        <v>76</v>
      </c>
      <c r="X26" s="2" t="s">
        <v>76</v>
      </c>
      <c r="Y26" s="2" t="s">
        <v>76</v>
      </c>
      <c r="Z26" s="2" t="s">
        <v>76</v>
      </c>
      <c r="AA26" s="2" t="s">
        <v>76</v>
      </c>
      <c r="AB26" s="2"/>
      <c r="AC26" s="2"/>
      <c r="AD26" s="2"/>
      <c r="AE26" s="2"/>
      <c r="AF26" s="2"/>
      <c r="AG26" s="2"/>
      <c r="AH26" s="2" t="s">
        <v>76</v>
      </c>
      <c r="AI26" s="2"/>
      <c r="AJ26" s="2"/>
      <c r="AK26" s="2" t="s">
        <v>76</v>
      </c>
      <c r="AL26" s="2" t="s">
        <v>76</v>
      </c>
      <c r="AM26" s="2" t="s">
        <v>76</v>
      </c>
      <c r="AN26" s="2" t="s">
        <v>76</v>
      </c>
      <c r="AO26" s="2"/>
      <c r="AP26" s="2"/>
      <c r="AQ26" s="2"/>
      <c r="AR26" s="2"/>
      <c r="AS26" s="2" t="s">
        <v>76</v>
      </c>
      <c r="AT26" s="2" t="s">
        <v>76</v>
      </c>
      <c r="AU26" s="2" t="s">
        <v>85</v>
      </c>
      <c r="AV26" s="2" t="s">
        <v>75</v>
      </c>
      <c r="AW26" s="2" t="s">
        <v>76</v>
      </c>
      <c r="AX26" s="2" t="s">
        <v>76</v>
      </c>
      <c r="AY26" s="2" t="s">
        <v>76</v>
      </c>
      <c r="AZ26" s="2" t="s">
        <v>75</v>
      </c>
      <c r="BA26" s="2" t="s">
        <v>76</v>
      </c>
      <c r="BB26" s="2" t="s">
        <v>76</v>
      </c>
      <c r="BC26" s="2" t="s">
        <v>75</v>
      </c>
      <c r="BD26" s="2" t="s">
        <v>76</v>
      </c>
      <c r="BE26" s="2" t="s">
        <v>76</v>
      </c>
      <c r="BF26" s="2" t="s">
        <v>76</v>
      </c>
      <c r="BG26" s="2" t="s">
        <v>76</v>
      </c>
      <c r="BH26" s="2" t="s">
        <v>76</v>
      </c>
      <c r="BI26" s="2" t="s">
        <v>76</v>
      </c>
      <c r="BJ26" s="2">
        <v>54</v>
      </c>
      <c r="BK26" s="2"/>
      <c r="BL26" s="2"/>
      <c r="BM26" s="2"/>
      <c r="BN26" s="2"/>
      <c r="BO26" s="2">
        <v>71</v>
      </c>
      <c r="BP26" s="2">
        <v>54</v>
      </c>
      <c r="BQ26" s="4">
        <v>1.31</v>
      </c>
      <c r="BR26" s="18">
        <v>43981.019062500003</v>
      </c>
    </row>
    <row r="27" spans="1:70" x14ac:dyDescent="0.25">
      <c r="A27" s="17">
        <v>414745</v>
      </c>
      <c r="B27" s="2">
        <v>2020</v>
      </c>
      <c r="C27" s="2" t="s">
        <v>81</v>
      </c>
      <c r="D27" s="2" t="s">
        <v>130</v>
      </c>
      <c r="E27" s="2">
        <v>39</v>
      </c>
      <c r="F27" s="2" t="s">
        <v>131</v>
      </c>
      <c r="G27" s="2">
        <v>40</v>
      </c>
      <c r="H27" s="2">
        <v>62088</v>
      </c>
      <c r="I27" s="2" t="s">
        <v>73</v>
      </c>
      <c r="J27" s="2"/>
      <c r="K27" s="2" t="s">
        <v>90</v>
      </c>
      <c r="L27" s="2">
        <v>150</v>
      </c>
      <c r="M27" s="2">
        <v>40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2" t="s">
        <v>76</v>
      </c>
      <c r="X27" s="2" t="s">
        <v>76</v>
      </c>
      <c r="Y27" s="2" t="s">
        <v>76</v>
      </c>
      <c r="Z27" s="2" t="s">
        <v>76</v>
      </c>
      <c r="AA27" s="2" t="s">
        <v>76</v>
      </c>
      <c r="AB27" s="2"/>
      <c r="AC27" s="2"/>
      <c r="AD27" s="2"/>
      <c r="AE27" s="2"/>
      <c r="AF27" s="2"/>
      <c r="AG27" s="2"/>
      <c r="AH27" s="2" t="s">
        <v>76</v>
      </c>
      <c r="AI27" s="2"/>
      <c r="AJ27" s="2"/>
      <c r="AK27" s="2" t="s">
        <v>76</v>
      </c>
      <c r="AL27" s="2" t="s">
        <v>76</v>
      </c>
      <c r="AM27" s="2" t="s">
        <v>76</v>
      </c>
      <c r="AN27" s="2" t="s">
        <v>76</v>
      </c>
      <c r="AO27" s="2"/>
      <c r="AP27" s="2"/>
      <c r="AQ27" s="2"/>
      <c r="AR27" s="2"/>
      <c r="AS27" s="2" t="s">
        <v>76</v>
      </c>
      <c r="AT27" s="2" t="s">
        <v>76</v>
      </c>
      <c r="AU27" s="2" t="s">
        <v>98</v>
      </c>
      <c r="AV27" s="2" t="s">
        <v>75</v>
      </c>
      <c r="AW27" s="2" t="s">
        <v>76</v>
      </c>
      <c r="AX27" s="2" t="s">
        <v>76</v>
      </c>
      <c r="AY27" s="2" t="s">
        <v>76</v>
      </c>
      <c r="AZ27" s="2" t="s">
        <v>75</v>
      </c>
      <c r="BA27" s="2" t="s">
        <v>76</v>
      </c>
      <c r="BB27" s="2" t="s">
        <v>76</v>
      </c>
      <c r="BC27" s="2" t="s">
        <v>75</v>
      </c>
      <c r="BD27" s="2" t="s">
        <v>76</v>
      </c>
      <c r="BE27" s="2" t="s">
        <v>76</v>
      </c>
      <c r="BF27" s="2" t="s">
        <v>76</v>
      </c>
      <c r="BG27" s="2" t="s">
        <v>76</v>
      </c>
      <c r="BH27" s="2" t="s">
        <v>76</v>
      </c>
      <c r="BI27" s="2" t="s">
        <v>76</v>
      </c>
      <c r="BJ27" s="2">
        <v>150</v>
      </c>
      <c r="BK27" s="2"/>
      <c r="BL27" s="2"/>
      <c r="BM27" s="2"/>
      <c r="BN27" s="2"/>
      <c r="BO27" s="2">
        <v>128</v>
      </c>
      <c r="BP27" s="2">
        <v>150</v>
      </c>
      <c r="BQ27" s="4">
        <v>0.85</v>
      </c>
      <c r="BR27" s="18">
        <v>43981.019930555558</v>
      </c>
    </row>
    <row r="28" spans="1:70" x14ac:dyDescent="0.25">
      <c r="A28" s="17">
        <v>414774</v>
      </c>
      <c r="B28" s="2">
        <v>2020</v>
      </c>
      <c r="C28" s="2" t="s">
        <v>81</v>
      </c>
      <c r="D28" s="2" t="s">
        <v>130</v>
      </c>
      <c r="E28" s="2">
        <v>39</v>
      </c>
      <c r="F28" s="2" t="s">
        <v>132</v>
      </c>
      <c r="G28" s="2">
        <v>285</v>
      </c>
      <c r="H28" s="2">
        <v>62088</v>
      </c>
      <c r="I28" s="2" t="s">
        <v>73</v>
      </c>
      <c r="J28" s="2"/>
      <c r="K28" s="2" t="s">
        <v>90</v>
      </c>
      <c r="L28" s="2">
        <v>0</v>
      </c>
      <c r="M28" s="2">
        <v>0</v>
      </c>
      <c r="N28" s="2">
        <v>22</v>
      </c>
      <c r="O28" s="2">
        <v>0</v>
      </c>
      <c r="P28" s="2">
        <v>0</v>
      </c>
      <c r="Q28" s="2">
        <v>0</v>
      </c>
      <c r="R28" s="2">
        <v>0</v>
      </c>
      <c r="S28" s="2">
        <v>0</v>
      </c>
      <c r="T28" s="2">
        <v>0</v>
      </c>
      <c r="U28" s="2">
        <v>0</v>
      </c>
      <c r="V28" s="2">
        <v>0</v>
      </c>
      <c r="W28" s="2" t="s">
        <v>76</v>
      </c>
      <c r="X28" s="2" t="s">
        <v>76</v>
      </c>
      <c r="Y28" s="2" t="s">
        <v>76</v>
      </c>
      <c r="Z28" s="2" t="s">
        <v>76</v>
      </c>
      <c r="AA28" s="2" t="s">
        <v>76</v>
      </c>
      <c r="AB28" s="2"/>
      <c r="AC28" s="2"/>
      <c r="AD28" s="2"/>
      <c r="AE28" s="2"/>
      <c r="AF28" s="2"/>
      <c r="AG28" s="2"/>
      <c r="AH28" s="2" t="s">
        <v>76</v>
      </c>
      <c r="AI28" s="2"/>
      <c r="AJ28" s="2"/>
      <c r="AK28" s="2" t="s">
        <v>76</v>
      </c>
      <c r="AL28" s="2" t="s">
        <v>76</v>
      </c>
      <c r="AM28" s="2" t="s">
        <v>76</v>
      </c>
      <c r="AN28" s="2" t="s">
        <v>76</v>
      </c>
      <c r="AO28" s="2"/>
      <c r="AP28" s="2"/>
      <c r="AQ28" s="2"/>
      <c r="AR28" s="2"/>
      <c r="AS28" s="2" t="s">
        <v>76</v>
      </c>
      <c r="AT28" s="2" t="s">
        <v>76</v>
      </c>
      <c r="AU28" s="2" t="s">
        <v>77</v>
      </c>
      <c r="AV28" s="2" t="s">
        <v>76</v>
      </c>
      <c r="AW28" s="2" t="s">
        <v>76</v>
      </c>
      <c r="AX28" s="2" t="s">
        <v>76</v>
      </c>
      <c r="AY28" s="2" t="s">
        <v>76</v>
      </c>
      <c r="AZ28" s="2" t="s">
        <v>76</v>
      </c>
      <c r="BA28" s="2" t="s">
        <v>76</v>
      </c>
      <c r="BB28" s="2" t="s">
        <v>76</v>
      </c>
      <c r="BC28" s="2" t="s">
        <v>76</v>
      </c>
      <c r="BD28" s="2" t="s">
        <v>76</v>
      </c>
      <c r="BE28" s="2" t="s">
        <v>76</v>
      </c>
      <c r="BF28" s="2" t="s">
        <v>76</v>
      </c>
      <c r="BG28" s="2" t="s">
        <v>76</v>
      </c>
      <c r="BH28" s="2" t="s">
        <v>76</v>
      </c>
      <c r="BI28" s="2" t="s">
        <v>76</v>
      </c>
      <c r="BJ28" s="2">
        <v>22</v>
      </c>
      <c r="BK28" s="2"/>
      <c r="BL28" s="2"/>
      <c r="BM28" s="2"/>
      <c r="BN28" s="2"/>
      <c r="BO28" s="2">
        <v>22</v>
      </c>
      <c r="BP28" s="2">
        <v>22</v>
      </c>
      <c r="BQ28" s="4">
        <v>1</v>
      </c>
      <c r="BR28" s="18">
        <v>43981.020219907405</v>
      </c>
    </row>
    <row r="29" spans="1:70" x14ac:dyDescent="0.25">
      <c r="A29" s="17">
        <v>414760</v>
      </c>
      <c r="B29" s="2">
        <v>2020</v>
      </c>
      <c r="C29" s="2" t="s">
        <v>81</v>
      </c>
      <c r="D29" s="2" t="s">
        <v>138</v>
      </c>
      <c r="E29" s="2">
        <v>43</v>
      </c>
      <c r="F29" s="2" t="s">
        <v>140</v>
      </c>
      <c r="G29" s="2">
        <v>59</v>
      </c>
      <c r="H29" s="2">
        <v>62088</v>
      </c>
      <c r="I29" s="2" t="s">
        <v>73</v>
      </c>
      <c r="J29" s="2"/>
      <c r="K29" s="2" t="s">
        <v>90</v>
      </c>
      <c r="L29" s="2">
        <v>0</v>
      </c>
      <c r="M29" s="2">
        <v>0</v>
      </c>
      <c r="N29" s="2">
        <v>34</v>
      </c>
      <c r="O29" s="2">
        <v>0</v>
      </c>
      <c r="P29" s="2">
        <v>0</v>
      </c>
      <c r="Q29" s="2">
        <v>0</v>
      </c>
      <c r="R29" s="2"/>
      <c r="S29" s="2">
        <v>34</v>
      </c>
      <c r="T29" s="2">
        <v>0</v>
      </c>
      <c r="U29" s="2">
        <v>22</v>
      </c>
      <c r="V29" s="2"/>
      <c r="W29" s="2" t="s">
        <v>76</v>
      </c>
      <c r="X29" s="2" t="s">
        <v>75</v>
      </c>
      <c r="Y29" s="2" t="s">
        <v>76</v>
      </c>
      <c r="Z29" s="2" t="s">
        <v>76</v>
      </c>
      <c r="AA29" s="2" t="s">
        <v>76</v>
      </c>
      <c r="AB29" s="2"/>
      <c r="AC29" s="2"/>
      <c r="AD29" s="2"/>
      <c r="AE29" s="2"/>
      <c r="AF29" s="2"/>
      <c r="AG29" s="2"/>
      <c r="AH29" s="2" t="s">
        <v>76</v>
      </c>
      <c r="AI29" s="2"/>
      <c r="AJ29" s="2"/>
      <c r="AK29" s="2" t="s">
        <v>76</v>
      </c>
      <c r="AL29" s="2" t="s">
        <v>76</v>
      </c>
      <c r="AM29" s="2" t="s">
        <v>76</v>
      </c>
      <c r="AN29" s="2" t="s">
        <v>76</v>
      </c>
      <c r="AO29" s="2"/>
      <c r="AP29" s="2"/>
      <c r="AQ29" s="2"/>
      <c r="AR29" s="2"/>
      <c r="AS29" s="2" t="s">
        <v>75</v>
      </c>
      <c r="AT29" s="2" t="s">
        <v>76</v>
      </c>
      <c r="AU29" s="2" t="s">
        <v>77</v>
      </c>
      <c r="AV29" s="2" t="s">
        <v>75</v>
      </c>
      <c r="AW29" s="2" t="s">
        <v>76</v>
      </c>
      <c r="AX29" s="2" t="s">
        <v>76</v>
      </c>
      <c r="AY29" s="2" t="s">
        <v>76</v>
      </c>
      <c r="AZ29" s="2" t="s">
        <v>75</v>
      </c>
      <c r="BA29" s="2" t="s">
        <v>76</v>
      </c>
      <c r="BB29" s="2" t="s">
        <v>76</v>
      </c>
      <c r="BC29" s="2" t="s">
        <v>75</v>
      </c>
      <c r="BD29" s="2" t="s">
        <v>76</v>
      </c>
      <c r="BE29" s="2" t="s">
        <v>76</v>
      </c>
      <c r="BF29" s="2" t="s">
        <v>76</v>
      </c>
      <c r="BG29" s="2" t="s">
        <v>76</v>
      </c>
      <c r="BH29" s="2" t="s">
        <v>76</v>
      </c>
      <c r="BI29" s="2" t="s">
        <v>76</v>
      </c>
      <c r="BJ29" s="2">
        <v>34</v>
      </c>
      <c r="BK29" s="2"/>
      <c r="BL29" s="2"/>
      <c r="BM29" s="2"/>
      <c r="BN29" s="2"/>
      <c r="BO29" s="2">
        <v>28</v>
      </c>
      <c r="BP29" s="2">
        <v>34</v>
      </c>
      <c r="BQ29" s="4">
        <v>0.82</v>
      </c>
      <c r="BR29" s="18">
        <v>43981.04005787037</v>
      </c>
    </row>
    <row r="30" spans="1:70" x14ac:dyDescent="0.25">
      <c r="A30" s="17">
        <v>414770</v>
      </c>
      <c r="B30" s="2">
        <v>2020</v>
      </c>
      <c r="C30" s="2" t="s">
        <v>81</v>
      </c>
      <c r="D30" s="2" t="s">
        <v>138</v>
      </c>
      <c r="E30" s="2">
        <v>43</v>
      </c>
      <c r="F30" s="2" t="s">
        <v>141</v>
      </c>
      <c r="G30" s="2">
        <v>335</v>
      </c>
      <c r="H30" s="2">
        <v>62088</v>
      </c>
      <c r="I30" s="2" t="s">
        <v>73</v>
      </c>
      <c r="J30" s="2"/>
      <c r="K30" s="2" t="s">
        <v>90</v>
      </c>
      <c r="L30" s="2">
        <v>10</v>
      </c>
      <c r="M30" s="2">
        <v>3</v>
      </c>
      <c r="N30" s="2">
        <v>7</v>
      </c>
      <c r="O30" s="2">
        <v>0</v>
      </c>
      <c r="P30" s="2">
        <v>10</v>
      </c>
      <c r="Q30" s="2">
        <v>0</v>
      </c>
      <c r="R30" s="2">
        <v>10</v>
      </c>
      <c r="S30" s="2">
        <v>7</v>
      </c>
      <c r="T30" s="2">
        <v>0</v>
      </c>
      <c r="U30" s="2">
        <v>7</v>
      </c>
      <c r="V30" s="2"/>
      <c r="W30" s="2" t="s">
        <v>76</v>
      </c>
      <c r="X30" s="2" t="s">
        <v>76</v>
      </c>
      <c r="Y30" s="2" t="s">
        <v>76</v>
      </c>
      <c r="Z30" s="2" t="s">
        <v>76</v>
      </c>
      <c r="AA30" s="2" t="s">
        <v>76</v>
      </c>
      <c r="AB30" s="2"/>
      <c r="AC30" s="2"/>
      <c r="AD30" s="2"/>
      <c r="AE30" s="2"/>
      <c r="AF30" s="2"/>
      <c r="AG30" s="2"/>
      <c r="AH30" s="2" t="s">
        <v>76</v>
      </c>
      <c r="AI30" s="2"/>
      <c r="AJ30" s="2"/>
      <c r="AK30" s="2" t="s">
        <v>76</v>
      </c>
      <c r="AL30" s="2" t="s">
        <v>76</v>
      </c>
      <c r="AM30" s="2" t="s">
        <v>76</v>
      </c>
      <c r="AN30" s="2" t="s">
        <v>76</v>
      </c>
      <c r="AO30" s="2"/>
      <c r="AP30" s="2"/>
      <c r="AQ30" s="2"/>
      <c r="AR30" s="2"/>
      <c r="AS30" s="2" t="s">
        <v>76</v>
      </c>
      <c r="AT30" s="2" t="s">
        <v>76</v>
      </c>
      <c r="AU30" s="2" t="s">
        <v>85</v>
      </c>
      <c r="AV30" s="2" t="s">
        <v>75</v>
      </c>
      <c r="AW30" s="2" t="s">
        <v>76</v>
      </c>
      <c r="AX30" s="2" t="s">
        <v>76</v>
      </c>
      <c r="AY30" s="2" t="s">
        <v>76</v>
      </c>
      <c r="AZ30" s="2" t="s">
        <v>75</v>
      </c>
      <c r="BA30" s="2" t="s">
        <v>76</v>
      </c>
      <c r="BB30" s="2" t="s">
        <v>76</v>
      </c>
      <c r="BC30" s="2" t="s">
        <v>75</v>
      </c>
      <c r="BD30" s="2" t="s">
        <v>76</v>
      </c>
      <c r="BE30" s="2" t="s">
        <v>76</v>
      </c>
      <c r="BF30" s="2" t="s">
        <v>76</v>
      </c>
      <c r="BG30" s="2" t="s">
        <v>76</v>
      </c>
      <c r="BH30" s="2" t="s">
        <v>76</v>
      </c>
      <c r="BI30" s="2" t="s">
        <v>76</v>
      </c>
      <c r="BJ30" s="2">
        <v>17</v>
      </c>
      <c r="BK30" s="2"/>
      <c r="BL30" s="2"/>
      <c r="BM30" s="2"/>
      <c r="BN30" s="2"/>
      <c r="BO30" s="2">
        <v>17</v>
      </c>
      <c r="BP30" s="2">
        <v>17</v>
      </c>
      <c r="BQ30" s="4">
        <v>1</v>
      </c>
      <c r="BR30" s="18">
        <v>43981.040358796294</v>
      </c>
    </row>
    <row r="31" spans="1:70" x14ac:dyDescent="0.25">
      <c r="A31" s="17">
        <v>414753</v>
      </c>
      <c r="B31" s="2">
        <v>2020</v>
      </c>
      <c r="C31" s="2" t="s">
        <v>81</v>
      </c>
      <c r="D31" s="2" t="s">
        <v>138</v>
      </c>
      <c r="E31" s="2">
        <v>43</v>
      </c>
      <c r="F31" s="2" t="s">
        <v>146</v>
      </c>
      <c r="G31" s="2">
        <v>82</v>
      </c>
      <c r="H31" s="2">
        <v>62088</v>
      </c>
      <c r="I31" s="2" t="s">
        <v>73</v>
      </c>
      <c r="J31" s="2"/>
      <c r="K31" s="2" t="s">
        <v>90</v>
      </c>
      <c r="L31" s="2">
        <v>0</v>
      </c>
      <c r="M31" s="2">
        <v>0</v>
      </c>
      <c r="N31" s="2">
        <v>32</v>
      </c>
      <c r="O31" s="2">
        <v>0</v>
      </c>
      <c r="P31" s="2">
        <v>0</v>
      </c>
      <c r="Q31" s="2">
        <v>0</v>
      </c>
      <c r="R31" s="2">
        <v>0</v>
      </c>
      <c r="S31" s="2">
        <v>32</v>
      </c>
      <c r="T31" s="2">
        <v>0</v>
      </c>
      <c r="U31" s="2">
        <v>17</v>
      </c>
      <c r="V31" s="2">
        <v>0</v>
      </c>
      <c r="W31" s="2" t="s">
        <v>76</v>
      </c>
      <c r="X31" s="2" t="s">
        <v>76</v>
      </c>
      <c r="Y31" s="2" t="s">
        <v>76</v>
      </c>
      <c r="Z31" s="2" t="s">
        <v>76</v>
      </c>
      <c r="AA31" s="2" t="s">
        <v>76</v>
      </c>
      <c r="AB31" s="2"/>
      <c r="AC31" s="2"/>
      <c r="AD31" s="2"/>
      <c r="AE31" s="2"/>
      <c r="AF31" s="2"/>
      <c r="AG31" s="2"/>
      <c r="AH31" s="2" t="s">
        <v>76</v>
      </c>
      <c r="AI31" s="2"/>
      <c r="AJ31" s="2"/>
      <c r="AK31" s="2" t="s">
        <v>76</v>
      </c>
      <c r="AL31" s="2" t="s">
        <v>76</v>
      </c>
      <c r="AM31" s="2" t="s">
        <v>76</v>
      </c>
      <c r="AN31" s="2" t="s">
        <v>76</v>
      </c>
      <c r="AO31" s="2"/>
      <c r="AP31" s="2"/>
      <c r="AQ31" s="2"/>
      <c r="AR31" s="2"/>
      <c r="AS31" s="2" t="s">
        <v>76</v>
      </c>
      <c r="AT31" s="2" t="s">
        <v>76</v>
      </c>
      <c r="AU31" s="2" t="s">
        <v>77</v>
      </c>
      <c r="AV31" s="2" t="s">
        <v>75</v>
      </c>
      <c r="AW31" s="2" t="s">
        <v>76</v>
      </c>
      <c r="AX31" s="2" t="s">
        <v>76</v>
      </c>
      <c r="AY31" s="2" t="s">
        <v>76</v>
      </c>
      <c r="AZ31" s="2" t="s">
        <v>75</v>
      </c>
      <c r="BA31" s="2" t="s">
        <v>76</v>
      </c>
      <c r="BB31" s="2" t="s">
        <v>76</v>
      </c>
      <c r="BC31" s="2" t="s">
        <v>75</v>
      </c>
      <c r="BD31" s="2" t="s">
        <v>76</v>
      </c>
      <c r="BE31" s="2" t="s">
        <v>76</v>
      </c>
      <c r="BF31" s="2" t="s">
        <v>76</v>
      </c>
      <c r="BG31" s="2" t="s">
        <v>76</v>
      </c>
      <c r="BH31" s="2" t="s">
        <v>76</v>
      </c>
      <c r="BI31" s="2" t="s">
        <v>76</v>
      </c>
      <c r="BJ31" s="2">
        <v>32</v>
      </c>
      <c r="BK31" s="2"/>
      <c r="BL31" s="2"/>
      <c r="BM31" s="2"/>
      <c r="BN31" s="2"/>
      <c r="BO31" s="2">
        <v>24</v>
      </c>
      <c r="BP31" s="2">
        <v>32</v>
      </c>
      <c r="BQ31" s="4">
        <v>0.75</v>
      </c>
      <c r="BR31" s="18">
        <v>43981.052499999998</v>
      </c>
    </row>
    <row r="32" spans="1:70" x14ac:dyDescent="0.25">
      <c r="A32" s="17">
        <v>414746</v>
      </c>
      <c r="B32" s="2">
        <v>2020</v>
      </c>
      <c r="C32" s="2" t="s">
        <v>92</v>
      </c>
      <c r="D32" s="2" t="s">
        <v>88</v>
      </c>
      <c r="E32" s="2">
        <v>13</v>
      </c>
      <c r="F32" s="2" t="s">
        <v>93</v>
      </c>
      <c r="G32" s="2">
        <v>65</v>
      </c>
      <c r="H32" s="2">
        <v>62088</v>
      </c>
      <c r="I32" s="2" t="s">
        <v>73</v>
      </c>
      <c r="J32" s="2"/>
      <c r="K32" s="2" t="s">
        <v>90</v>
      </c>
      <c r="L32" s="2">
        <v>53</v>
      </c>
      <c r="M32" s="2">
        <v>18</v>
      </c>
      <c r="N32" s="2">
        <v>0</v>
      </c>
      <c r="O32" s="2">
        <v>0</v>
      </c>
      <c r="P32" s="2">
        <v>0</v>
      </c>
      <c r="Q32" s="2">
        <v>0</v>
      </c>
      <c r="R32" s="2"/>
      <c r="S32" s="2">
        <v>0</v>
      </c>
      <c r="T32" s="2">
        <v>0</v>
      </c>
      <c r="U32" s="2"/>
      <c r="V32" s="2"/>
      <c r="W32" s="2" t="s">
        <v>76</v>
      </c>
      <c r="X32" s="2" t="s">
        <v>76</v>
      </c>
      <c r="Y32" s="2" t="s">
        <v>76</v>
      </c>
      <c r="Z32" s="2" t="s">
        <v>76</v>
      </c>
      <c r="AA32" s="2" t="s">
        <v>76</v>
      </c>
      <c r="AB32" s="2"/>
      <c r="AC32" s="2"/>
      <c r="AD32" s="2"/>
      <c r="AE32" s="2"/>
      <c r="AF32" s="2"/>
      <c r="AG32" s="2"/>
      <c r="AH32" s="2" t="s">
        <v>76</v>
      </c>
      <c r="AI32" s="2"/>
      <c r="AJ32" s="2"/>
      <c r="AK32" s="2" t="s">
        <v>76</v>
      </c>
      <c r="AL32" s="2" t="s">
        <v>76</v>
      </c>
      <c r="AM32" s="2" t="s">
        <v>76</v>
      </c>
      <c r="AN32" s="2" t="s">
        <v>76</v>
      </c>
      <c r="AO32" s="2"/>
      <c r="AP32" s="2"/>
      <c r="AQ32" s="2"/>
      <c r="AR32" s="2"/>
      <c r="AS32" s="2" t="s">
        <v>76</v>
      </c>
      <c r="AT32" s="2" t="s">
        <v>76</v>
      </c>
      <c r="AU32" s="2" t="s">
        <v>85</v>
      </c>
      <c r="AV32" s="2" t="s">
        <v>75</v>
      </c>
      <c r="AW32" s="2" t="s">
        <v>76</v>
      </c>
      <c r="AX32" s="2" t="s">
        <v>76</v>
      </c>
      <c r="AY32" s="2" t="s">
        <v>76</v>
      </c>
      <c r="AZ32" s="2" t="s">
        <v>75</v>
      </c>
      <c r="BA32" s="2" t="s">
        <v>76</v>
      </c>
      <c r="BB32" s="2" t="s">
        <v>76</v>
      </c>
      <c r="BC32" s="2" t="s">
        <v>76</v>
      </c>
      <c r="BD32" s="2" t="s">
        <v>75</v>
      </c>
      <c r="BE32" s="2" t="s">
        <v>76</v>
      </c>
      <c r="BF32" s="2" t="s">
        <v>76</v>
      </c>
      <c r="BG32" s="2" t="s">
        <v>76</v>
      </c>
      <c r="BH32" s="2" t="s">
        <v>76</v>
      </c>
      <c r="BI32" s="2" t="s">
        <v>76</v>
      </c>
      <c r="BJ32" s="2">
        <v>53</v>
      </c>
      <c r="BK32" s="2"/>
      <c r="BL32" s="2"/>
      <c r="BM32" s="2"/>
      <c r="BN32" s="2"/>
      <c r="BO32" s="2">
        <v>53</v>
      </c>
      <c r="BP32" s="2">
        <v>53</v>
      </c>
      <c r="BQ32" s="4">
        <v>1</v>
      </c>
      <c r="BR32" s="18">
        <v>43981.017453703702</v>
      </c>
    </row>
    <row r="33" spans="1:70" x14ac:dyDescent="0.25">
      <c r="A33" s="17">
        <v>446448</v>
      </c>
      <c r="B33" s="2">
        <v>2020</v>
      </c>
      <c r="C33" s="2" t="s">
        <v>92</v>
      </c>
      <c r="D33" s="2" t="s">
        <v>103</v>
      </c>
      <c r="E33" s="2">
        <v>94</v>
      </c>
      <c r="F33" s="2" t="s">
        <v>105</v>
      </c>
      <c r="G33" s="2">
        <v>565</v>
      </c>
      <c r="H33" s="2">
        <v>62088</v>
      </c>
      <c r="I33" s="2" t="s">
        <v>73</v>
      </c>
      <c r="J33" s="2"/>
      <c r="K33" s="2" t="s">
        <v>90</v>
      </c>
      <c r="L33" s="2">
        <v>0</v>
      </c>
      <c r="M33" s="2">
        <v>0</v>
      </c>
      <c r="N33" s="2">
        <v>18</v>
      </c>
      <c r="O33" s="2">
        <v>0</v>
      </c>
      <c r="P33" s="2">
        <v>0</v>
      </c>
      <c r="Q33" s="2">
        <v>0</v>
      </c>
      <c r="R33" s="2"/>
      <c r="S33" s="2">
        <v>0</v>
      </c>
      <c r="T33" s="2">
        <v>0</v>
      </c>
      <c r="U33" s="2"/>
      <c r="V33" s="2"/>
      <c r="W33" s="2" t="s">
        <v>76</v>
      </c>
      <c r="X33" s="2" t="s">
        <v>76</v>
      </c>
      <c r="Y33" s="2" t="s">
        <v>76</v>
      </c>
      <c r="Z33" s="2" t="s">
        <v>76</v>
      </c>
      <c r="AA33" s="2" t="s">
        <v>76</v>
      </c>
      <c r="AB33" s="2"/>
      <c r="AC33" s="2"/>
      <c r="AD33" s="2"/>
      <c r="AE33" s="2"/>
      <c r="AF33" s="2"/>
      <c r="AG33" s="2"/>
      <c r="AH33" s="2" t="s">
        <v>76</v>
      </c>
      <c r="AI33" s="2"/>
      <c r="AJ33" s="2"/>
      <c r="AK33" s="2" t="s">
        <v>76</v>
      </c>
      <c r="AL33" s="2" t="s">
        <v>76</v>
      </c>
      <c r="AM33" s="2" t="s">
        <v>76</v>
      </c>
      <c r="AN33" s="2" t="s">
        <v>76</v>
      </c>
      <c r="AO33" s="2"/>
      <c r="AP33" s="2"/>
      <c r="AQ33" s="2"/>
      <c r="AR33" s="2"/>
      <c r="AS33" s="2" t="s">
        <v>76</v>
      </c>
      <c r="AT33" s="2" t="s">
        <v>76</v>
      </c>
      <c r="AU33" s="2" t="s">
        <v>85</v>
      </c>
      <c r="AV33" s="2" t="s">
        <v>76</v>
      </c>
      <c r="AW33" s="2" t="s">
        <v>76</v>
      </c>
      <c r="AX33" s="2"/>
      <c r="AY33" s="2"/>
      <c r="AZ33" s="2" t="s">
        <v>76</v>
      </c>
      <c r="BA33" s="2"/>
      <c r="BB33" s="2"/>
      <c r="BC33" s="2"/>
      <c r="BD33" s="2"/>
      <c r="BE33" s="2"/>
      <c r="BF33" s="2" t="s">
        <v>76</v>
      </c>
      <c r="BG33" s="2" t="s">
        <v>76</v>
      </c>
      <c r="BH33" s="2" t="s">
        <v>76</v>
      </c>
      <c r="BI33" s="2"/>
      <c r="BJ33" s="2">
        <v>18</v>
      </c>
      <c r="BK33" s="2"/>
      <c r="BL33" s="2"/>
      <c r="BM33" s="2"/>
      <c r="BN33" s="2"/>
      <c r="BO33" s="2">
        <v>18</v>
      </c>
      <c r="BP33" s="2">
        <v>18</v>
      </c>
      <c r="BQ33" s="4">
        <v>1</v>
      </c>
      <c r="BR33" s="18">
        <v>43980.990706018521</v>
      </c>
    </row>
    <row r="34" spans="1:70" x14ac:dyDescent="0.25">
      <c r="A34" s="17">
        <v>446452</v>
      </c>
      <c r="B34" s="2">
        <v>2020</v>
      </c>
      <c r="C34" s="2" t="s">
        <v>92</v>
      </c>
      <c r="D34" s="2" t="s">
        <v>109</v>
      </c>
      <c r="E34" s="2">
        <v>97</v>
      </c>
      <c r="F34" s="2" t="s">
        <v>111</v>
      </c>
      <c r="G34" s="2">
        <v>591</v>
      </c>
      <c r="H34" s="2">
        <v>62088</v>
      </c>
      <c r="I34" s="2" t="s">
        <v>73</v>
      </c>
      <c r="J34" s="2"/>
      <c r="K34" s="2" t="s">
        <v>90</v>
      </c>
      <c r="L34" s="2">
        <v>0</v>
      </c>
      <c r="M34" s="2">
        <v>0</v>
      </c>
      <c r="N34" s="2">
        <v>20</v>
      </c>
      <c r="O34" s="2">
        <v>0</v>
      </c>
      <c r="P34" s="2">
        <v>0</v>
      </c>
      <c r="Q34" s="2">
        <v>0</v>
      </c>
      <c r="R34" s="2"/>
      <c r="S34" s="2">
        <v>0</v>
      </c>
      <c r="T34" s="2">
        <v>0</v>
      </c>
      <c r="U34" s="2"/>
      <c r="V34" s="2"/>
      <c r="W34" s="2" t="s">
        <v>75</v>
      </c>
      <c r="X34" s="2" t="s">
        <v>76</v>
      </c>
      <c r="Y34" s="2" t="s">
        <v>76</v>
      </c>
      <c r="Z34" s="2" t="s">
        <v>76</v>
      </c>
      <c r="AA34" s="2" t="s">
        <v>76</v>
      </c>
      <c r="AB34" s="2"/>
      <c r="AC34" s="2"/>
      <c r="AD34" s="2"/>
      <c r="AE34" s="2"/>
      <c r="AF34" s="2"/>
      <c r="AG34" s="2"/>
      <c r="AH34" s="2" t="s">
        <v>76</v>
      </c>
      <c r="AI34" s="2"/>
      <c r="AJ34" s="2"/>
      <c r="AK34" s="2" t="s">
        <v>76</v>
      </c>
      <c r="AL34" s="2" t="s">
        <v>76</v>
      </c>
      <c r="AM34" s="2" t="s">
        <v>76</v>
      </c>
      <c r="AN34" s="2" t="s">
        <v>76</v>
      </c>
      <c r="AO34" s="2"/>
      <c r="AP34" s="2"/>
      <c r="AQ34" s="2"/>
      <c r="AR34" s="2"/>
      <c r="AS34" s="2" t="s">
        <v>76</v>
      </c>
      <c r="AT34" s="2" t="s">
        <v>76</v>
      </c>
      <c r="AU34" s="2" t="s">
        <v>85</v>
      </c>
      <c r="AV34" s="2" t="s">
        <v>76</v>
      </c>
      <c r="AW34" s="2" t="s">
        <v>76</v>
      </c>
      <c r="AX34" s="2"/>
      <c r="AY34" s="2"/>
      <c r="AZ34" s="2" t="s">
        <v>76</v>
      </c>
      <c r="BA34" s="2"/>
      <c r="BB34" s="2"/>
      <c r="BC34" s="2"/>
      <c r="BD34" s="2"/>
      <c r="BE34" s="2"/>
      <c r="BF34" s="2" t="s">
        <v>76</v>
      </c>
      <c r="BG34" s="2" t="s">
        <v>76</v>
      </c>
      <c r="BH34" s="2" t="s">
        <v>76</v>
      </c>
      <c r="BI34" s="2"/>
      <c r="BJ34" s="2">
        <v>20</v>
      </c>
      <c r="BK34" s="2"/>
      <c r="BL34" s="2"/>
      <c r="BM34" s="2"/>
      <c r="BN34" s="2"/>
      <c r="BO34" s="2">
        <v>20</v>
      </c>
      <c r="BP34" s="2">
        <v>20</v>
      </c>
      <c r="BQ34" s="4">
        <v>1</v>
      </c>
      <c r="BR34" s="18">
        <v>43981.000451388885</v>
      </c>
    </row>
    <row r="35" spans="1:70" x14ac:dyDescent="0.25">
      <c r="A35" s="17">
        <v>446453</v>
      </c>
      <c r="B35" s="2">
        <v>2020</v>
      </c>
      <c r="C35" s="2" t="s">
        <v>92</v>
      </c>
      <c r="D35" s="2" t="s">
        <v>109</v>
      </c>
      <c r="E35" s="2">
        <v>97</v>
      </c>
      <c r="F35" s="2" t="s">
        <v>112</v>
      </c>
      <c r="G35" s="2">
        <v>592</v>
      </c>
      <c r="H35" s="2">
        <v>62088</v>
      </c>
      <c r="I35" s="2" t="s">
        <v>73</v>
      </c>
      <c r="J35" s="2"/>
      <c r="K35" s="2" t="s">
        <v>90</v>
      </c>
      <c r="L35" s="2">
        <v>38</v>
      </c>
      <c r="M35" s="2">
        <v>16</v>
      </c>
      <c r="N35" s="2">
        <v>0</v>
      </c>
      <c r="O35" s="2">
        <v>0</v>
      </c>
      <c r="P35" s="2">
        <v>0</v>
      </c>
      <c r="Q35" s="2">
        <v>0</v>
      </c>
      <c r="R35" s="2"/>
      <c r="S35" s="2">
        <v>0</v>
      </c>
      <c r="T35" s="2">
        <v>0</v>
      </c>
      <c r="U35" s="2"/>
      <c r="V35" s="2"/>
      <c r="W35" s="2" t="s">
        <v>75</v>
      </c>
      <c r="X35" s="2" t="s">
        <v>76</v>
      </c>
      <c r="Y35" s="2" t="s">
        <v>76</v>
      </c>
      <c r="Z35" s="2" t="s">
        <v>76</v>
      </c>
      <c r="AA35" s="2" t="s">
        <v>76</v>
      </c>
      <c r="AB35" s="2"/>
      <c r="AC35" s="2"/>
      <c r="AD35" s="2"/>
      <c r="AE35" s="2"/>
      <c r="AF35" s="2"/>
      <c r="AG35" s="2"/>
      <c r="AH35" s="2" t="s">
        <v>76</v>
      </c>
      <c r="AI35" s="2"/>
      <c r="AJ35" s="2"/>
      <c r="AK35" s="2" t="s">
        <v>76</v>
      </c>
      <c r="AL35" s="2" t="s">
        <v>76</v>
      </c>
      <c r="AM35" s="2" t="s">
        <v>76</v>
      </c>
      <c r="AN35" s="2" t="s">
        <v>76</v>
      </c>
      <c r="AO35" s="2"/>
      <c r="AP35" s="2"/>
      <c r="AQ35" s="2"/>
      <c r="AR35" s="2"/>
      <c r="AS35" s="2" t="s">
        <v>76</v>
      </c>
      <c r="AT35" s="2" t="s">
        <v>76</v>
      </c>
      <c r="AU35" s="2" t="s">
        <v>85</v>
      </c>
      <c r="AV35" s="2" t="s">
        <v>76</v>
      </c>
      <c r="AW35" s="2" t="s">
        <v>76</v>
      </c>
      <c r="AX35" s="2"/>
      <c r="AY35" s="2"/>
      <c r="AZ35" s="2" t="s">
        <v>76</v>
      </c>
      <c r="BA35" s="2"/>
      <c r="BB35" s="2"/>
      <c r="BC35" s="2"/>
      <c r="BD35" s="2"/>
      <c r="BE35" s="2"/>
      <c r="BF35" s="2" t="s">
        <v>76</v>
      </c>
      <c r="BG35" s="2" t="s">
        <v>76</v>
      </c>
      <c r="BH35" s="2" t="s">
        <v>76</v>
      </c>
      <c r="BI35" s="2"/>
      <c r="BJ35" s="2">
        <v>38</v>
      </c>
      <c r="BK35" s="2"/>
      <c r="BL35" s="2"/>
      <c r="BM35" s="2"/>
      <c r="BN35" s="2"/>
      <c r="BO35" s="2">
        <v>38</v>
      </c>
      <c r="BP35" s="2">
        <v>38</v>
      </c>
      <c r="BQ35" s="4">
        <v>1</v>
      </c>
      <c r="BR35" s="18">
        <v>43981.001759259256</v>
      </c>
    </row>
    <row r="36" spans="1:70" x14ac:dyDescent="0.25">
      <c r="A36" s="17">
        <v>446456</v>
      </c>
      <c r="B36" s="2">
        <v>2020</v>
      </c>
      <c r="C36" s="2" t="s">
        <v>92</v>
      </c>
      <c r="D36" s="2" t="s">
        <v>118</v>
      </c>
      <c r="E36" s="2">
        <v>347</v>
      </c>
      <c r="F36" s="2" t="s">
        <v>121</v>
      </c>
      <c r="G36" s="2">
        <v>564</v>
      </c>
      <c r="H36" s="2">
        <v>62088</v>
      </c>
      <c r="I36" s="2" t="s">
        <v>73</v>
      </c>
      <c r="J36" s="2"/>
      <c r="K36" s="2" t="s">
        <v>90</v>
      </c>
      <c r="L36" s="2">
        <v>0</v>
      </c>
      <c r="M36" s="2">
        <v>0</v>
      </c>
      <c r="N36" s="2">
        <v>6</v>
      </c>
      <c r="O36" s="2">
        <v>0</v>
      </c>
      <c r="P36" s="2">
        <v>0</v>
      </c>
      <c r="Q36" s="2">
        <v>0</v>
      </c>
      <c r="R36" s="2"/>
      <c r="S36" s="2">
        <v>0</v>
      </c>
      <c r="T36" s="2">
        <v>0</v>
      </c>
      <c r="U36" s="2"/>
      <c r="V36" s="2"/>
      <c r="W36" s="2" t="s">
        <v>76</v>
      </c>
      <c r="X36" s="2" t="s">
        <v>76</v>
      </c>
      <c r="Y36" s="2" t="s">
        <v>76</v>
      </c>
      <c r="Z36" s="2" t="s">
        <v>76</v>
      </c>
      <c r="AA36" s="2" t="s">
        <v>76</v>
      </c>
      <c r="AB36" s="2"/>
      <c r="AC36" s="2"/>
      <c r="AD36" s="2"/>
      <c r="AE36" s="2"/>
      <c r="AF36" s="2"/>
      <c r="AG36" s="2"/>
      <c r="AH36" s="2" t="s">
        <v>76</v>
      </c>
      <c r="AI36" s="2"/>
      <c r="AJ36" s="2"/>
      <c r="AK36" s="2" t="s">
        <v>76</v>
      </c>
      <c r="AL36" s="2" t="s">
        <v>76</v>
      </c>
      <c r="AM36" s="2" t="s">
        <v>76</v>
      </c>
      <c r="AN36" s="2" t="s">
        <v>76</v>
      </c>
      <c r="AO36" s="2"/>
      <c r="AP36" s="2"/>
      <c r="AQ36" s="2"/>
      <c r="AR36" s="2"/>
      <c r="AS36" s="2" t="s">
        <v>76</v>
      </c>
      <c r="AT36" s="2" t="s">
        <v>76</v>
      </c>
      <c r="AU36" s="2" t="s">
        <v>85</v>
      </c>
      <c r="AV36" s="2" t="s">
        <v>75</v>
      </c>
      <c r="AW36" s="2" t="s">
        <v>75</v>
      </c>
      <c r="AX36" s="2" t="s">
        <v>76</v>
      </c>
      <c r="AY36" s="2" t="s">
        <v>75</v>
      </c>
      <c r="AZ36" s="2" t="s">
        <v>76</v>
      </c>
      <c r="BA36" s="2"/>
      <c r="BB36" s="2"/>
      <c r="BC36" s="2"/>
      <c r="BD36" s="2"/>
      <c r="BE36" s="2"/>
      <c r="BF36" s="2" t="s">
        <v>76</v>
      </c>
      <c r="BG36" s="2" t="s">
        <v>76</v>
      </c>
      <c r="BH36" s="2" t="s">
        <v>76</v>
      </c>
      <c r="BI36" s="2"/>
      <c r="BJ36" s="2">
        <v>6</v>
      </c>
      <c r="BK36" s="2"/>
      <c r="BL36" s="2"/>
      <c r="BM36" s="2"/>
      <c r="BN36" s="2"/>
      <c r="BO36" s="2">
        <v>6</v>
      </c>
      <c r="BP36" s="2">
        <v>6</v>
      </c>
      <c r="BQ36" s="4">
        <v>1</v>
      </c>
      <c r="BR36" s="18">
        <v>43981.027337962965</v>
      </c>
    </row>
    <row r="37" spans="1:70" x14ac:dyDescent="0.25">
      <c r="A37" s="17">
        <v>414756</v>
      </c>
      <c r="B37" s="2">
        <v>2020</v>
      </c>
      <c r="C37" s="2" t="s">
        <v>92</v>
      </c>
      <c r="D37" s="2" t="s">
        <v>122</v>
      </c>
      <c r="E37" s="2">
        <v>30</v>
      </c>
      <c r="F37" s="2" t="s">
        <v>127</v>
      </c>
      <c r="G37" s="2">
        <v>156</v>
      </c>
      <c r="H37" s="2">
        <v>62088</v>
      </c>
      <c r="I37" s="2" t="s">
        <v>73</v>
      </c>
      <c r="J37" s="2"/>
      <c r="K37" s="2" t="s">
        <v>90</v>
      </c>
      <c r="L37" s="2">
        <v>34</v>
      </c>
      <c r="M37" s="2">
        <v>8</v>
      </c>
      <c r="N37" s="2">
        <v>60</v>
      </c>
      <c r="O37" s="2">
        <v>0</v>
      </c>
      <c r="P37" s="2">
        <v>8</v>
      </c>
      <c r="Q37" s="2">
        <v>0</v>
      </c>
      <c r="R37" s="2"/>
      <c r="S37" s="2">
        <v>60</v>
      </c>
      <c r="T37" s="2">
        <v>0</v>
      </c>
      <c r="U37" s="2"/>
      <c r="V37" s="2"/>
      <c r="W37" s="2" t="s">
        <v>76</v>
      </c>
      <c r="X37" s="2" t="s">
        <v>75</v>
      </c>
      <c r="Y37" s="2" t="s">
        <v>76</v>
      </c>
      <c r="Z37" s="2" t="s">
        <v>75</v>
      </c>
      <c r="AA37" s="2" t="s">
        <v>76</v>
      </c>
      <c r="AB37" s="2"/>
      <c r="AC37" s="2"/>
      <c r="AD37" s="2"/>
      <c r="AE37" s="2"/>
      <c r="AF37" s="2"/>
      <c r="AG37" s="2"/>
      <c r="AH37" s="2" t="s">
        <v>76</v>
      </c>
      <c r="AI37" s="2"/>
      <c r="AJ37" s="2"/>
      <c r="AK37" s="2" t="s">
        <v>76</v>
      </c>
      <c r="AL37" s="2" t="s">
        <v>76</v>
      </c>
      <c r="AM37" s="2" t="s">
        <v>76</v>
      </c>
      <c r="AN37" s="2" t="s">
        <v>76</v>
      </c>
      <c r="AO37" s="2"/>
      <c r="AP37" s="2"/>
      <c r="AQ37" s="2"/>
      <c r="AR37" s="2"/>
      <c r="AS37" s="2" t="s">
        <v>76</v>
      </c>
      <c r="AT37" s="2" t="s">
        <v>76</v>
      </c>
      <c r="AU37" s="2" t="s">
        <v>85</v>
      </c>
      <c r="AV37" s="2" t="s">
        <v>76</v>
      </c>
      <c r="AW37" s="2" t="s">
        <v>76</v>
      </c>
      <c r="AX37" s="2" t="s">
        <v>76</v>
      </c>
      <c r="AY37" s="2" t="s">
        <v>76</v>
      </c>
      <c r="AZ37" s="2" t="s">
        <v>76</v>
      </c>
      <c r="BA37" s="2" t="s">
        <v>76</v>
      </c>
      <c r="BB37" s="2" t="s">
        <v>76</v>
      </c>
      <c r="BC37" s="2" t="s">
        <v>76</v>
      </c>
      <c r="BD37" s="2" t="s">
        <v>76</v>
      </c>
      <c r="BE37" s="2" t="s">
        <v>76</v>
      </c>
      <c r="BF37" s="2" t="s">
        <v>76</v>
      </c>
      <c r="BG37" s="2" t="s">
        <v>76</v>
      </c>
      <c r="BH37" s="2" t="s">
        <v>76</v>
      </c>
      <c r="BI37" s="2" t="s">
        <v>76</v>
      </c>
      <c r="BJ37" s="2">
        <v>94</v>
      </c>
      <c r="BK37" s="2"/>
      <c r="BL37" s="2"/>
      <c r="BM37" s="2"/>
      <c r="BN37" s="2"/>
      <c r="BO37" s="2">
        <v>94</v>
      </c>
      <c r="BP37" s="2">
        <v>94</v>
      </c>
      <c r="BQ37" s="4">
        <v>1</v>
      </c>
      <c r="BR37" s="18">
        <v>43981.016469907408</v>
      </c>
    </row>
    <row r="38" spans="1:70" x14ac:dyDescent="0.25">
      <c r="A38" s="17">
        <v>414762</v>
      </c>
      <c r="B38" s="2">
        <v>2020</v>
      </c>
      <c r="C38" s="2" t="s">
        <v>92</v>
      </c>
      <c r="D38" s="2" t="s">
        <v>122</v>
      </c>
      <c r="E38" s="2">
        <v>30</v>
      </c>
      <c r="F38" s="2" t="s">
        <v>129</v>
      </c>
      <c r="G38" s="2">
        <v>68</v>
      </c>
      <c r="H38" s="2">
        <v>62088</v>
      </c>
      <c r="I38" s="2" t="s">
        <v>73</v>
      </c>
      <c r="J38" s="2"/>
      <c r="K38" s="2" t="s">
        <v>90</v>
      </c>
      <c r="L38" s="2">
        <v>0</v>
      </c>
      <c r="M38" s="2">
        <v>0</v>
      </c>
      <c r="N38" s="2">
        <v>10</v>
      </c>
      <c r="O38" s="2">
        <v>0</v>
      </c>
      <c r="P38" s="2">
        <v>0</v>
      </c>
      <c r="Q38" s="2">
        <v>0</v>
      </c>
      <c r="R38" s="2"/>
      <c r="S38" s="2">
        <v>0</v>
      </c>
      <c r="T38" s="2">
        <v>10</v>
      </c>
      <c r="U38" s="2"/>
      <c r="V38" s="2"/>
      <c r="W38" s="2" t="s">
        <v>76</v>
      </c>
      <c r="X38" s="2" t="s">
        <v>76</v>
      </c>
      <c r="Y38" s="2" t="s">
        <v>76</v>
      </c>
      <c r="Z38" s="2" t="s">
        <v>76</v>
      </c>
      <c r="AA38" s="2" t="s">
        <v>76</v>
      </c>
      <c r="AB38" s="2"/>
      <c r="AC38" s="2"/>
      <c r="AD38" s="2"/>
      <c r="AE38" s="2"/>
      <c r="AF38" s="2"/>
      <c r="AG38" s="2"/>
      <c r="AH38" s="2" t="s">
        <v>76</v>
      </c>
      <c r="AI38" s="2"/>
      <c r="AJ38" s="2"/>
      <c r="AK38" s="2" t="s">
        <v>76</v>
      </c>
      <c r="AL38" s="2" t="s">
        <v>76</v>
      </c>
      <c r="AM38" s="2" t="s">
        <v>76</v>
      </c>
      <c r="AN38" s="2" t="s">
        <v>76</v>
      </c>
      <c r="AO38" s="2"/>
      <c r="AP38" s="2"/>
      <c r="AQ38" s="2"/>
      <c r="AR38" s="2"/>
      <c r="AS38" s="2" t="s">
        <v>76</v>
      </c>
      <c r="AT38" s="2" t="s">
        <v>76</v>
      </c>
      <c r="AU38" s="2" t="s">
        <v>85</v>
      </c>
      <c r="AV38" s="2" t="s">
        <v>75</v>
      </c>
      <c r="AW38" s="2" t="s">
        <v>76</v>
      </c>
      <c r="AX38" s="2" t="s">
        <v>76</v>
      </c>
      <c r="AY38" s="2" t="s">
        <v>76</v>
      </c>
      <c r="AZ38" s="2" t="s">
        <v>75</v>
      </c>
      <c r="BA38" s="2" t="s">
        <v>76</v>
      </c>
      <c r="BB38" s="2" t="s">
        <v>76</v>
      </c>
      <c r="BC38" s="2" t="s">
        <v>76</v>
      </c>
      <c r="BD38" s="2" t="s">
        <v>75</v>
      </c>
      <c r="BE38" s="2" t="s">
        <v>76</v>
      </c>
      <c r="BF38" s="2" t="s">
        <v>76</v>
      </c>
      <c r="BG38" s="2" t="s">
        <v>76</v>
      </c>
      <c r="BH38" s="2" t="s">
        <v>76</v>
      </c>
      <c r="BI38" s="2" t="s">
        <v>76</v>
      </c>
      <c r="BJ38" s="2">
        <v>10</v>
      </c>
      <c r="BK38" s="2"/>
      <c r="BL38" s="2"/>
      <c r="BM38" s="2"/>
      <c r="BN38" s="2"/>
      <c r="BO38" s="2">
        <v>10</v>
      </c>
      <c r="BP38" s="2">
        <v>10</v>
      </c>
      <c r="BQ38" s="4">
        <v>1</v>
      </c>
      <c r="BR38" s="18">
        <v>43981.019641203704</v>
      </c>
    </row>
    <row r="39" spans="1:70" x14ac:dyDescent="0.25">
      <c r="A39" s="17">
        <v>414775</v>
      </c>
      <c r="B39" s="2">
        <v>2020</v>
      </c>
      <c r="C39" s="2" t="s">
        <v>92</v>
      </c>
      <c r="D39" s="2" t="s">
        <v>130</v>
      </c>
      <c r="E39" s="2">
        <v>39</v>
      </c>
      <c r="F39" s="2" t="s">
        <v>133</v>
      </c>
      <c r="G39" s="2">
        <v>336</v>
      </c>
      <c r="H39" s="2">
        <v>62088</v>
      </c>
      <c r="I39" s="2" t="s">
        <v>73</v>
      </c>
      <c r="J39" s="2"/>
      <c r="K39" s="2" t="s">
        <v>90</v>
      </c>
      <c r="L39" s="2">
        <v>72</v>
      </c>
      <c r="M39" s="2">
        <v>26</v>
      </c>
      <c r="N39" s="2">
        <v>0</v>
      </c>
      <c r="O39" s="2">
        <v>0</v>
      </c>
      <c r="P39" s="2">
        <v>0</v>
      </c>
      <c r="Q39" s="2">
        <v>0</v>
      </c>
      <c r="R39" s="2"/>
      <c r="S39" s="2">
        <v>0</v>
      </c>
      <c r="T39" s="2">
        <v>0</v>
      </c>
      <c r="U39" s="2"/>
      <c r="V39" s="2"/>
      <c r="W39" s="2" t="s">
        <v>76</v>
      </c>
      <c r="X39" s="2" t="s">
        <v>76</v>
      </c>
      <c r="Y39" s="2" t="s">
        <v>76</v>
      </c>
      <c r="Z39" s="2" t="s">
        <v>76</v>
      </c>
      <c r="AA39" s="2" t="s">
        <v>76</v>
      </c>
      <c r="AB39" s="2"/>
      <c r="AC39" s="2"/>
      <c r="AD39" s="2"/>
      <c r="AE39" s="2"/>
      <c r="AF39" s="2"/>
      <c r="AG39" s="2"/>
      <c r="AH39" s="2" t="s">
        <v>76</v>
      </c>
      <c r="AI39" s="2"/>
      <c r="AJ39" s="2"/>
      <c r="AK39" s="2" t="s">
        <v>76</v>
      </c>
      <c r="AL39" s="2" t="s">
        <v>76</v>
      </c>
      <c r="AM39" s="2" t="s">
        <v>76</v>
      </c>
      <c r="AN39" s="2" t="s">
        <v>76</v>
      </c>
      <c r="AO39" s="2"/>
      <c r="AP39" s="2"/>
      <c r="AQ39" s="2"/>
      <c r="AR39" s="2"/>
      <c r="AS39" s="2" t="s">
        <v>76</v>
      </c>
      <c r="AT39" s="2" t="s">
        <v>76</v>
      </c>
      <c r="AU39" s="2" t="s">
        <v>85</v>
      </c>
      <c r="AV39" s="2" t="s">
        <v>75</v>
      </c>
      <c r="AW39" s="2" t="s">
        <v>76</v>
      </c>
      <c r="AX39" s="2" t="s">
        <v>76</v>
      </c>
      <c r="AY39" s="2" t="s">
        <v>76</v>
      </c>
      <c r="AZ39" s="2" t="s">
        <v>75</v>
      </c>
      <c r="BA39" s="2" t="s">
        <v>76</v>
      </c>
      <c r="BB39" s="2" t="s">
        <v>76</v>
      </c>
      <c r="BC39" s="2" t="s">
        <v>76</v>
      </c>
      <c r="BD39" s="2" t="s">
        <v>75</v>
      </c>
      <c r="BE39" s="2" t="s">
        <v>76</v>
      </c>
      <c r="BF39" s="2" t="s">
        <v>76</v>
      </c>
      <c r="BG39" s="2" t="s">
        <v>76</v>
      </c>
      <c r="BH39" s="2" t="s">
        <v>76</v>
      </c>
      <c r="BI39" s="2" t="s">
        <v>76</v>
      </c>
      <c r="BJ39" s="2">
        <v>72</v>
      </c>
      <c r="BK39" s="2"/>
      <c r="BL39" s="2"/>
      <c r="BM39" s="2"/>
      <c r="BN39" s="2"/>
      <c r="BO39" s="2">
        <v>72</v>
      </c>
      <c r="BP39" s="2">
        <v>72</v>
      </c>
      <c r="BQ39" s="4">
        <v>1</v>
      </c>
      <c r="BR39" s="18">
        <v>43981.037962962961</v>
      </c>
    </row>
    <row r="40" spans="1:70" x14ac:dyDescent="0.25">
      <c r="A40" s="17">
        <v>414750</v>
      </c>
      <c r="B40" s="2">
        <v>2020</v>
      </c>
      <c r="C40" s="2" t="s">
        <v>92</v>
      </c>
      <c r="D40" s="2" t="s">
        <v>138</v>
      </c>
      <c r="E40" s="2">
        <v>43</v>
      </c>
      <c r="F40" s="2" t="s">
        <v>147</v>
      </c>
      <c r="G40" s="2">
        <v>161</v>
      </c>
      <c r="H40" s="2">
        <v>62088</v>
      </c>
      <c r="I40" s="2" t="s">
        <v>73</v>
      </c>
      <c r="J40" s="2"/>
      <c r="K40" s="2" t="s">
        <v>90</v>
      </c>
      <c r="L40" s="2">
        <v>6</v>
      </c>
      <c r="M40" s="2">
        <v>2</v>
      </c>
      <c r="N40" s="2">
        <v>61</v>
      </c>
      <c r="O40" s="2">
        <v>0</v>
      </c>
      <c r="P40" s="2">
        <v>3</v>
      </c>
      <c r="Q40" s="2">
        <v>0</v>
      </c>
      <c r="R40" s="2"/>
      <c r="S40" s="2">
        <v>61</v>
      </c>
      <c r="T40" s="2">
        <v>0</v>
      </c>
      <c r="U40" s="2"/>
      <c r="V40" s="2"/>
      <c r="W40" s="2" t="s">
        <v>76</v>
      </c>
      <c r="X40" s="2" t="s">
        <v>75</v>
      </c>
      <c r="Y40" s="2" t="s">
        <v>76</v>
      </c>
      <c r="Z40" s="2" t="s">
        <v>75</v>
      </c>
      <c r="AA40" s="2" t="s">
        <v>76</v>
      </c>
      <c r="AB40" s="2"/>
      <c r="AC40" s="2"/>
      <c r="AD40" s="2"/>
      <c r="AE40" s="2"/>
      <c r="AF40" s="2"/>
      <c r="AG40" s="2"/>
      <c r="AH40" s="2" t="s">
        <v>76</v>
      </c>
      <c r="AI40" s="2"/>
      <c r="AJ40" s="2"/>
      <c r="AK40" s="2" t="s">
        <v>76</v>
      </c>
      <c r="AL40" s="2" t="s">
        <v>76</v>
      </c>
      <c r="AM40" s="2" t="s">
        <v>76</v>
      </c>
      <c r="AN40" s="2" t="s">
        <v>76</v>
      </c>
      <c r="AO40" s="2"/>
      <c r="AP40" s="2"/>
      <c r="AQ40" s="2"/>
      <c r="AR40" s="2"/>
      <c r="AS40" s="2" t="s">
        <v>76</v>
      </c>
      <c r="AT40" s="2" t="s">
        <v>76</v>
      </c>
      <c r="AU40" s="2" t="s">
        <v>85</v>
      </c>
      <c r="AV40" s="2" t="s">
        <v>76</v>
      </c>
      <c r="AW40" s="2" t="s">
        <v>76</v>
      </c>
      <c r="AX40" s="2" t="s">
        <v>76</v>
      </c>
      <c r="AY40" s="2" t="s">
        <v>76</v>
      </c>
      <c r="AZ40" s="2" t="s">
        <v>76</v>
      </c>
      <c r="BA40" s="2" t="s">
        <v>76</v>
      </c>
      <c r="BB40" s="2" t="s">
        <v>76</v>
      </c>
      <c r="BC40" s="2" t="s">
        <v>76</v>
      </c>
      <c r="BD40" s="2" t="s">
        <v>76</v>
      </c>
      <c r="BE40" s="2" t="s">
        <v>76</v>
      </c>
      <c r="BF40" s="2" t="s">
        <v>76</v>
      </c>
      <c r="BG40" s="2" t="s">
        <v>76</v>
      </c>
      <c r="BH40" s="2" t="s">
        <v>76</v>
      </c>
      <c r="BI40" s="2" t="s">
        <v>76</v>
      </c>
      <c r="BJ40" s="2">
        <v>67</v>
      </c>
      <c r="BK40" s="2"/>
      <c r="BL40" s="2"/>
      <c r="BM40" s="2"/>
      <c r="BN40" s="2"/>
      <c r="BO40" s="2">
        <v>67</v>
      </c>
      <c r="BP40" s="2">
        <v>67</v>
      </c>
      <c r="BQ40" s="4">
        <v>1</v>
      </c>
      <c r="BR40" s="18">
        <v>43981.0544212963</v>
      </c>
    </row>
    <row r="41" spans="1:70" x14ac:dyDescent="0.25">
      <c r="A41" s="17">
        <v>414761</v>
      </c>
      <c r="B41" s="2">
        <v>2020</v>
      </c>
      <c r="C41" s="2" t="s">
        <v>70</v>
      </c>
      <c r="D41" s="2" t="s">
        <v>71</v>
      </c>
      <c r="E41" s="2">
        <v>525</v>
      </c>
      <c r="F41" s="2" t="s">
        <v>72</v>
      </c>
      <c r="G41" s="2">
        <v>544</v>
      </c>
      <c r="H41" s="2">
        <v>62088</v>
      </c>
      <c r="I41" s="2" t="s">
        <v>73</v>
      </c>
      <c r="J41" s="2"/>
      <c r="K41" s="2" t="s">
        <v>74</v>
      </c>
      <c r="L41" s="2">
        <v>51</v>
      </c>
      <c r="M41" s="2">
        <v>15</v>
      </c>
      <c r="N41" s="2">
        <v>0</v>
      </c>
      <c r="O41" s="2">
        <v>0</v>
      </c>
      <c r="P41" s="2">
        <v>0</v>
      </c>
      <c r="Q41" s="2">
        <v>0</v>
      </c>
      <c r="R41" s="2"/>
      <c r="S41" s="2">
        <v>0</v>
      </c>
      <c r="T41" s="2">
        <v>0</v>
      </c>
      <c r="U41" s="2"/>
      <c r="V41" s="2"/>
      <c r="W41" s="2" t="s">
        <v>75</v>
      </c>
      <c r="X41" s="2" t="s">
        <v>76</v>
      </c>
      <c r="Y41" s="2" t="s">
        <v>76</v>
      </c>
      <c r="Z41" s="2" t="s">
        <v>76</v>
      </c>
      <c r="AA41" s="2" t="s">
        <v>76</v>
      </c>
      <c r="AB41" s="2"/>
      <c r="AC41" s="2"/>
      <c r="AD41" s="2"/>
      <c r="AE41" s="2"/>
      <c r="AF41" s="2"/>
      <c r="AG41" s="2"/>
      <c r="AH41" s="2" t="s">
        <v>76</v>
      </c>
      <c r="AI41" s="2"/>
      <c r="AJ41" s="2"/>
      <c r="AK41" s="2" t="s">
        <v>76</v>
      </c>
      <c r="AL41" s="2" t="s">
        <v>76</v>
      </c>
      <c r="AM41" s="2" t="s">
        <v>76</v>
      </c>
      <c r="AN41" s="2" t="s">
        <v>76</v>
      </c>
      <c r="AO41" s="2"/>
      <c r="AP41" s="2"/>
      <c r="AQ41" s="2"/>
      <c r="AR41" s="2"/>
      <c r="AS41" s="2" t="s">
        <v>76</v>
      </c>
      <c r="AT41" s="2" t="s">
        <v>76</v>
      </c>
      <c r="AU41" s="2" t="s">
        <v>77</v>
      </c>
      <c r="AV41" s="2" t="s">
        <v>75</v>
      </c>
      <c r="AW41" s="2" t="s">
        <v>76</v>
      </c>
      <c r="AX41" s="2" t="s">
        <v>76</v>
      </c>
      <c r="AY41" s="2" t="s">
        <v>76</v>
      </c>
      <c r="AZ41" s="2" t="s">
        <v>75</v>
      </c>
      <c r="BA41" s="2" t="s">
        <v>76</v>
      </c>
      <c r="BB41" s="2" t="s">
        <v>75</v>
      </c>
      <c r="BC41" s="2" t="s">
        <v>76</v>
      </c>
      <c r="BD41" s="2" t="s">
        <v>76</v>
      </c>
      <c r="BE41" s="2" t="s">
        <v>76</v>
      </c>
      <c r="BF41" s="2" t="s">
        <v>76</v>
      </c>
      <c r="BG41" s="2" t="s">
        <v>76</v>
      </c>
      <c r="BH41" s="2" t="s">
        <v>76</v>
      </c>
      <c r="BI41" s="2" t="s">
        <v>76</v>
      </c>
      <c r="BJ41" s="2">
        <v>51</v>
      </c>
      <c r="BK41" s="2"/>
      <c r="BL41" s="2"/>
      <c r="BM41" s="2"/>
      <c r="BN41" s="2"/>
      <c r="BO41" s="2">
        <v>44</v>
      </c>
      <c r="BP41" s="2">
        <v>51</v>
      </c>
      <c r="BQ41" s="4">
        <v>0.86</v>
      </c>
      <c r="BR41" s="18">
        <v>43986.662662037037</v>
      </c>
    </row>
    <row r="42" spans="1:70" x14ac:dyDescent="0.25">
      <c r="A42" s="17">
        <v>414773</v>
      </c>
      <c r="B42" s="2">
        <v>2020</v>
      </c>
      <c r="C42" s="2" t="s">
        <v>70</v>
      </c>
      <c r="D42" s="2" t="s">
        <v>82</v>
      </c>
      <c r="E42" s="2">
        <v>106</v>
      </c>
      <c r="F42" s="2" t="s">
        <v>87</v>
      </c>
      <c r="G42" s="2">
        <v>558</v>
      </c>
      <c r="H42" s="2">
        <v>62088</v>
      </c>
      <c r="I42" s="2" t="s">
        <v>73</v>
      </c>
      <c r="J42" s="2"/>
      <c r="K42" s="2" t="s">
        <v>84</v>
      </c>
      <c r="L42" s="2">
        <v>0</v>
      </c>
      <c r="M42" s="2">
        <v>0</v>
      </c>
      <c r="N42" s="2">
        <v>11</v>
      </c>
      <c r="O42" s="2">
        <v>0</v>
      </c>
      <c r="P42" s="2">
        <v>0</v>
      </c>
      <c r="Q42" s="2">
        <v>0</v>
      </c>
      <c r="R42" s="2"/>
      <c r="S42" s="2">
        <v>0</v>
      </c>
      <c r="T42" s="2">
        <v>0</v>
      </c>
      <c r="U42" s="2"/>
      <c r="V42" s="2"/>
      <c r="W42" s="2" t="s">
        <v>76</v>
      </c>
      <c r="X42" s="2" t="s">
        <v>76</v>
      </c>
      <c r="Y42" s="2" t="s">
        <v>76</v>
      </c>
      <c r="Z42" s="2" t="s">
        <v>76</v>
      </c>
      <c r="AA42" s="2" t="s">
        <v>76</v>
      </c>
      <c r="AB42" s="2"/>
      <c r="AC42" s="2"/>
      <c r="AD42" s="2"/>
      <c r="AE42" s="2"/>
      <c r="AF42" s="2"/>
      <c r="AG42" s="2"/>
      <c r="AH42" s="2" t="s">
        <v>76</v>
      </c>
      <c r="AI42" s="2"/>
      <c r="AJ42" s="2"/>
      <c r="AK42" s="2" t="s">
        <v>76</v>
      </c>
      <c r="AL42" s="2" t="s">
        <v>76</v>
      </c>
      <c r="AM42" s="2" t="s">
        <v>76</v>
      </c>
      <c r="AN42" s="2" t="s">
        <v>76</v>
      </c>
      <c r="AO42" s="2"/>
      <c r="AP42" s="2"/>
      <c r="AQ42" s="2"/>
      <c r="AR42" s="2"/>
      <c r="AS42" s="2" t="s">
        <v>76</v>
      </c>
      <c r="AT42" s="2" t="s">
        <v>76</v>
      </c>
      <c r="AU42" s="2" t="s">
        <v>77</v>
      </c>
      <c r="AV42" s="2" t="s">
        <v>76</v>
      </c>
      <c r="AW42" s="2" t="s">
        <v>76</v>
      </c>
      <c r="AX42" s="2" t="s">
        <v>76</v>
      </c>
      <c r="AY42" s="2" t="s">
        <v>76</v>
      </c>
      <c r="AZ42" s="2" t="s">
        <v>76</v>
      </c>
      <c r="BA42" s="2" t="s">
        <v>76</v>
      </c>
      <c r="BB42" s="2" t="s">
        <v>76</v>
      </c>
      <c r="BC42" s="2" t="s">
        <v>76</v>
      </c>
      <c r="BD42" s="2" t="s">
        <v>76</v>
      </c>
      <c r="BE42" s="2" t="s">
        <v>76</v>
      </c>
      <c r="BF42" s="2" t="s">
        <v>76</v>
      </c>
      <c r="BG42" s="2" t="s">
        <v>76</v>
      </c>
      <c r="BH42" s="2" t="s">
        <v>76</v>
      </c>
      <c r="BI42" s="2" t="s">
        <v>76</v>
      </c>
      <c r="BJ42" s="2">
        <v>11</v>
      </c>
      <c r="BK42" s="2"/>
      <c r="BL42" s="2"/>
      <c r="BM42" s="2"/>
      <c r="BN42" s="2"/>
      <c r="BO42" s="2">
        <v>10</v>
      </c>
      <c r="BP42" s="2">
        <v>11</v>
      </c>
      <c r="BQ42" s="4">
        <v>0.91</v>
      </c>
      <c r="BR42" s="18">
        <v>43980.981145833335</v>
      </c>
    </row>
    <row r="43" spans="1:70" ht="15" customHeight="1" x14ac:dyDescent="0.25">
      <c r="A43" s="17">
        <v>414739</v>
      </c>
      <c r="B43" s="2">
        <v>2020</v>
      </c>
      <c r="C43" s="2" t="s">
        <v>70</v>
      </c>
      <c r="D43" s="2" t="s">
        <v>101</v>
      </c>
      <c r="E43" s="2">
        <v>434</v>
      </c>
      <c r="F43" s="2" t="s">
        <v>102</v>
      </c>
      <c r="G43" s="2">
        <v>555</v>
      </c>
      <c r="H43" s="2">
        <v>62088</v>
      </c>
      <c r="I43" s="2" t="s">
        <v>73</v>
      </c>
      <c r="J43" s="2"/>
      <c r="K43" s="2" t="s">
        <v>90</v>
      </c>
      <c r="L43" s="2">
        <v>0</v>
      </c>
      <c r="M43" s="2">
        <v>0</v>
      </c>
      <c r="N43" s="2">
        <v>10</v>
      </c>
      <c r="O43" s="2">
        <v>0</v>
      </c>
      <c r="P43" s="2">
        <v>0</v>
      </c>
      <c r="Q43" s="2">
        <v>0</v>
      </c>
      <c r="R43" s="2"/>
      <c r="S43" s="2">
        <v>0</v>
      </c>
      <c r="T43" s="2">
        <v>0</v>
      </c>
      <c r="U43" s="2"/>
      <c r="V43" s="2"/>
      <c r="W43" s="2" t="s">
        <v>76</v>
      </c>
      <c r="X43" s="2" t="s">
        <v>76</v>
      </c>
      <c r="Y43" s="2" t="s">
        <v>76</v>
      </c>
      <c r="Z43" s="2" t="s">
        <v>76</v>
      </c>
      <c r="AA43" s="2" t="s">
        <v>76</v>
      </c>
      <c r="AB43" s="2"/>
      <c r="AC43" s="2"/>
      <c r="AD43" s="2"/>
      <c r="AE43" s="2"/>
      <c r="AF43" s="2"/>
      <c r="AG43" s="2"/>
      <c r="AH43" s="2" t="s">
        <v>76</v>
      </c>
      <c r="AI43" s="2"/>
      <c r="AJ43" s="2"/>
      <c r="AK43" s="2" t="s">
        <v>76</v>
      </c>
      <c r="AL43" s="2" t="s">
        <v>76</v>
      </c>
      <c r="AM43" s="2" t="s">
        <v>76</v>
      </c>
      <c r="AN43" s="2" t="s">
        <v>76</v>
      </c>
      <c r="AO43" s="2"/>
      <c r="AP43" s="2"/>
      <c r="AQ43" s="2"/>
      <c r="AR43" s="2"/>
      <c r="AS43" s="2" t="s">
        <v>76</v>
      </c>
      <c r="AT43" s="2" t="s">
        <v>76</v>
      </c>
      <c r="AU43" s="2" t="s">
        <v>77</v>
      </c>
      <c r="AV43" s="2" t="s">
        <v>76</v>
      </c>
      <c r="AW43" s="2" t="s">
        <v>76</v>
      </c>
      <c r="AX43" s="2" t="s">
        <v>76</v>
      </c>
      <c r="AY43" s="2" t="s">
        <v>76</v>
      </c>
      <c r="AZ43" s="2" t="s">
        <v>76</v>
      </c>
      <c r="BA43" s="2" t="s">
        <v>76</v>
      </c>
      <c r="BB43" s="2" t="s">
        <v>76</v>
      </c>
      <c r="BC43" s="2" t="s">
        <v>76</v>
      </c>
      <c r="BD43" s="2" t="s">
        <v>76</v>
      </c>
      <c r="BE43" s="2" t="s">
        <v>76</v>
      </c>
      <c r="BF43" s="2" t="s">
        <v>76</v>
      </c>
      <c r="BG43" s="2" t="s">
        <v>76</v>
      </c>
      <c r="BH43" s="2" t="s">
        <v>76</v>
      </c>
      <c r="BI43" s="2" t="s">
        <v>76</v>
      </c>
      <c r="BJ43" s="2">
        <v>10</v>
      </c>
      <c r="BK43" s="2"/>
      <c r="BL43" s="2"/>
      <c r="BM43" s="2"/>
      <c r="BN43" s="2"/>
      <c r="BO43" s="2">
        <v>7</v>
      </c>
      <c r="BP43" s="2">
        <v>10</v>
      </c>
      <c r="BQ43" s="4">
        <v>0.7</v>
      </c>
      <c r="BR43" s="18">
        <v>43980.988483796296</v>
      </c>
    </row>
    <row r="44" spans="1:70" x14ac:dyDescent="0.25">
      <c r="A44" s="17">
        <v>414747</v>
      </c>
      <c r="B44" s="2">
        <v>2020</v>
      </c>
      <c r="C44" s="2" t="s">
        <v>70</v>
      </c>
      <c r="D44" s="2" t="s">
        <v>109</v>
      </c>
      <c r="E44" s="2">
        <v>97</v>
      </c>
      <c r="F44" s="2" t="s">
        <v>110</v>
      </c>
      <c r="G44" s="2">
        <v>551</v>
      </c>
      <c r="H44" s="2">
        <v>62088</v>
      </c>
      <c r="I44" s="2" t="s">
        <v>73</v>
      </c>
      <c r="J44" s="2"/>
      <c r="K44" s="2" t="s">
        <v>74</v>
      </c>
      <c r="L44" s="2">
        <v>18</v>
      </c>
      <c r="M44" s="2">
        <v>6</v>
      </c>
      <c r="N44" s="2">
        <v>0</v>
      </c>
      <c r="O44" s="2">
        <v>0</v>
      </c>
      <c r="P44" s="2">
        <v>0</v>
      </c>
      <c r="Q44" s="2">
        <v>0</v>
      </c>
      <c r="R44" s="2"/>
      <c r="S44" s="2">
        <v>0</v>
      </c>
      <c r="T44" s="2">
        <v>0</v>
      </c>
      <c r="U44" s="2"/>
      <c r="V44" s="2"/>
      <c r="W44" s="2" t="s">
        <v>75</v>
      </c>
      <c r="X44" s="2" t="s">
        <v>76</v>
      </c>
      <c r="Y44" s="2" t="s">
        <v>76</v>
      </c>
      <c r="Z44" s="2" t="s">
        <v>76</v>
      </c>
      <c r="AA44" s="2" t="s">
        <v>76</v>
      </c>
      <c r="AB44" s="2"/>
      <c r="AC44" s="2"/>
      <c r="AD44" s="2"/>
      <c r="AE44" s="2"/>
      <c r="AF44" s="2"/>
      <c r="AG44" s="2"/>
      <c r="AH44" s="2" t="s">
        <v>76</v>
      </c>
      <c r="AI44" s="2"/>
      <c r="AJ44" s="2"/>
      <c r="AK44" s="2" t="s">
        <v>76</v>
      </c>
      <c r="AL44" s="2" t="s">
        <v>76</v>
      </c>
      <c r="AM44" s="2" t="s">
        <v>76</v>
      </c>
      <c r="AN44" s="2" t="s">
        <v>76</v>
      </c>
      <c r="AO44" s="2"/>
      <c r="AP44" s="2"/>
      <c r="AQ44" s="2"/>
      <c r="AR44" s="2"/>
      <c r="AS44" s="2" t="s">
        <v>76</v>
      </c>
      <c r="AT44" s="2" t="s">
        <v>76</v>
      </c>
      <c r="AU44" s="2" t="s">
        <v>77</v>
      </c>
      <c r="AV44" s="2" t="s">
        <v>75</v>
      </c>
      <c r="AW44" s="2" t="s">
        <v>76</v>
      </c>
      <c r="AX44" s="2" t="s">
        <v>76</v>
      </c>
      <c r="AY44" s="2" t="s">
        <v>76</v>
      </c>
      <c r="AZ44" s="2" t="s">
        <v>75</v>
      </c>
      <c r="BA44" s="2" t="s">
        <v>76</v>
      </c>
      <c r="BB44" s="2" t="s">
        <v>75</v>
      </c>
      <c r="BC44" s="2" t="s">
        <v>76</v>
      </c>
      <c r="BD44" s="2" t="s">
        <v>76</v>
      </c>
      <c r="BE44" s="2" t="s">
        <v>76</v>
      </c>
      <c r="BF44" s="2" t="s">
        <v>76</v>
      </c>
      <c r="BG44" s="2" t="s">
        <v>76</v>
      </c>
      <c r="BH44" s="2" t="s">
        <v>76</v>
      </c>
      <c r="BI44" s="2" t="s">
        <v>76</v>
      </c>
      <c r="BJ44" s="2">
        <v>18</v>
      </c>
      <c r="BK44" s="2"/>
      <c r="BL44" s="2"/>
      <c r="BM44" s="2"/>
      <c r="BN44" s="2"/>
      <c r="BO44" s="2">
        <v>18</v>
      </c>
      <c r="BP44" s="2">
        <v>18</v>
      </c>
      <c r="BQ44" s="4">
        <v>1</v>
      </c>
      <c r="BR44" s="18">
        <v>43980.993321759262</v>
      </c>
    </row>
    <row r="45" spans="1:70" ht="15" customHeight="1" x14ac:dyDescent="0.25">
      <c r="A45" s="17">
        <v>414740</v>
      </c>
      <c r="B45" s="2">
        <v>2020</v>
      </c>
      <c r="C45" s="2" t="s">
        <v>70</v>
      </c>
      <c r="D45" s="2" t="s">
        <v>134</v>
      </c>
      <c r="E45" s="2">
        <v>549</v>
      </c>
      <c r="F45" s="2" t="s">
        <v>135</v>
      </c>
      <c r="G45" s="2">
        <v>550</v>
      </c>
      <c r="H45" s="2">
        <v>62088</v>
      </c>
      <c r="I45" s="2" t="s">
        <v>73</v>
      </c>
      <c r="J45" s="2"/>
      <c r="K45" s="2" t="s">
        <v>84</v>
      </c>
      <c r="L45" s="2">
        <v>0</v>
      </c>
      <c r="M45" s="2">
        <v>0</v>
      </c>
      <c r="N45" s="2">
        <v>11</v>
      </c>
      <c r="O45" s="2">
        <v>0</v>
      </c>
      <c r="P45" s="2">
        <v>0</v>
      </c>
      <c r="Q45" s="2">
        <v>0</v>
      </c>
      <c r="R45" s="2"/>
      <c r="S45" s="2">
        <v>0</v>
      </c>
      <c r="T45" s="2">
        <v>0</v>
      </c>
      <c r="U45" s="2"/>
      <c r="V45" s="2"/>
      <c r="W45" s="2" t="s">
        <v>76</v>
      </c>
      <c r="X45" s="2" t="s">
        <v>76</v>
      </c>
      <c r="Y45" s="2" t="s">
        <v>76</v>
      </c>
      <c r="Z45" s="2" t="s">
        <v>76</v>
      </c>
      <c r="AA45" s="2" t="s">
        <v>76</v>
      </c>
      <c r="AB45" s="2"/>
      <c r="AC45" s="2"/>
      <c r="AD45" s="2"/>
      <c r="AE45" s="2"/>
      <c r="AF45" s="2"/>
      <c r="AG45" s="2"/>
      <c r="AH45" s="2" t="s">
        <v>76</v>
      </c>
      <c r="AI45" s="2"/>
      <c r="AJ45" s="2"/>
      <c r="AK45" s="2" t="s">
        <v>76</v>
      </c>
      <c r="AL45" s="2" t="s">
        <v>76</v>
      </c>
      <c r="AM45" s="2" t="s">
        <v>76</v>
      </c>
      <c r="AN45" s="2" t="s">
        <v>76</v>
      </c>
      <c r="AO45" s="2"/>
      <c r="AP45" s="2"/>
      <c r="AQ45" s="2"/>
      <c r="AR45" s="2"/>
      <c r="AS45" s="2" t="s">
        <v>76</v>
      </c>
      <c r="AT45" s="2" t="s">
        <v>76</v>
      </c>
      <c r="AU45" s="2" t="s">
        <v>77</v>
      </c>
      <c r="AV45" s="2" t="s">
        <v>76</v>
      </c>
      <c r="AW45" s="2" t="s">
        <v>76</v>
      </c>
      <c r="AX45" s="2" t="s">
        <v>76</v>
      </c>
      <c r="AY45" s="2" t="s">
        <v>76</v>
      </c>
      <c r="AZ45" s="2" t="s">
        <v>76</v>
      </c>
      <c r="BA45" s="2" t="s">
        <v>76</v>
      </c>
      <c r="BB45" s="2" t="s">
        <v>76</v>
      </c>
      <c r="BC45" s="2" t="s">
        <v>76</v>
      </c>
      <c r="BD45" s="2" t="s">
        <v>76</v>
      </c>
      <c r="BE45" s="2" t="s">
        <v>76</v>
      </c>
      <c r="BF45" s="2" t="s">
        <v>76</v>
      </c>
      <c r="BG45" s="2" t="s">
        <v>76</v>
      </c>
      <c r="BH45" s="2" t="s">
        <v>76</v>
      </c>
      <c r="BI45" s="2" t="s">
        <v>76</v>
      </c>
      <c r="BJ45" s="2">
        <v>11</v>
      </c>
      <c r="BK45" s="2"/>
      <c r="BL45" s="2"/>
      <c r="BM45" s="2"/>
      <c r="BN45" s="2"/>
      <c r="BO45" s="2">
        <v>10</v>
      </c>
      <c r="BP45" s="2">
        <v>11</v>
      </c>
      <c r="BQ45" s="4">
        <v>0.91</v>
      </c>
      <c r="BR45" s="18">
        <v>43981.038472222222</v>
      </c>
    </row>
    <row r="46" spans="1:70" x14ac:dyDescent="0.25">
      <c r="A46" s="17">
        <v>414767</v>
      </c>
      <c r="B46" s="2">
        <v>2020</v>
      </c>
      <c r="C46" s="2" t="s">
        <v>70</v>
      </c>
      <c r="D46" s="2" t="s">
        <v>136</v>
      </c>
      <c r="E46" s="2">
        <v>87</v>
      </c>
      <c r="F46" s="2" t="s">
        <v>137</v>
      </c>
      <c r="G46" s="2">
        <v>88</v>
      </c>
      <c r="H46" s="2">
        <v>62088</v>
      </c>
      <c r="I46" s="2" t="s">
        <v>73</v>
      </c>
      <c r="J46" s="2"/>
      <c r="K46" s="2" t="s">
        <v>90</v>
      </c>
      <c r="L46" s="2">
        <v>0</v>
      </c>
      <c r="M46" s="2">
        <v>0</v>
      </c>
      <c r="N46" s="2">
        <v>26</v>
      </c>
      <c r="O46" s="2">
        <v>0</v>
      </c>
      <c r="P46" s="2">
        <v>0</v>
      </c>
      <c r="Q46" s="2">
        <v>0</v>
      </c>
      <c r="R46" s="2"/>
      <c r="S46" s="2">
        <v>26</v>
      </c>
      <c r="T46" s="2">
        <v>0</v>
      </c>
      <c r="U46" s="2"/>
      <c r="V46" s="2"/>
      <c r="W46" s="2" t="s">
        <v>76</v>
      </c>
      <c r="X46" s="2" t="s">
        <v>75</v>
      </c>
      <c r="Y46" s="2" t="s">
        <v>76</v>
      </c>
      <c r="Z46" s="2" t="s">
        <v>76</v>
      </c>
      <c r="AA46" s="2" t="s">
        <v>75</v>
      </c>
      <c r="AB46" s="2" t="s">
        <v>75</v>
      </c>
      <c r="AC46" s="2"/>
      <c r="AD46" s="2"/>
      <c r="AE46" s="2"/>
      <c r="AF46" s="2"/>
      <c r="AG46" s="2"/>
      <c r="AH46" s="2" t="s">
        <v>76</v>
      </c>
      <c r="AI46" s="2"/>
      <c r="AJ46" s="2"/>
      <c r="AK46" s="2" t="s">
        <v>76</v>
      </c>
      <c r="AL46" s="2" t="s">
        <v>76</v>
      </c>
      <c r="AM46" s="2" t="s">
        <v>76</v>
      </c>
      <c r="AN46" s="2" t="s">
        <v>76</v>
      </c>
      <c r="AO46" s="2"/>
      <c r="AP46" s="2"/>
      <c r="AQ46" s="2"/>
      <c r="AR46" s="2"/>
      <c r="AS46" s="2" t="s">
        <v>76</v>
      </c>
      <c r="AT46" s="2" t="s">
        <v>76</v>
      </c>
      <c r="AU46" s="2" t="s">
        <v>77</v>
      </c>
      <c r="AV46" s="2" t="s">
        <v>76</v>
      </c>
      <c r="AW46" s="2" t="s">
        <v>76</v>
      </c>
      <c r="AX46" s="2" t="s">
        <v>76</v>
      </c>
      <c r="AY46" s="2" t="s">
        <v>76</v>
      </c>
      <c r="AZ46" s="2" t="s">
        <v>76</v>
      </c>
      <c r="BA46" s="2" t="s">
        <v>76</v>
      </c>
      <c r="BB46" s="2" t="s">
        <v>76</v>
      </c>
      <c r="BC46" s="2" t="s">
        <v>76</v>
      </c>
      <c r="BD46" s="2" t="s">
        <v>76</v>
      </c>
      <c r="BE46" s="2" t="s">
        <v>76</v>
      </c>
      <c r="BF46" s="2" t="s">
        <v>76</v>
      </c>
      <c r="BG46" s="2" t="s">
        <v>76</v>
      </c>
      <c r="BH46" s="2" t="s">
        <v>76</v>
      </c>
      <c r="BI46" s="2" t="s">
        <v>76</v>
      </c>
      <c r="BJ46" s="2">
        <v>26</v>
      </c>
      <c r="BK46" s="2"/>
      <c r="BL46" s="2"/>
      <c r="BM46" s="2"/>
      <c r="BN46" s="2"/>
      <c r="BO46" s="2">
        <v>25</v>
      </c>
      <c r="BP46" s="2">
        <v>26</v>
      </c>
      <c r="BQ46" s="4">
        <v>0.96</v>
      </c>
      <c r="BR46" s="18">
        <v>43981.039120370369</v>
      </c>
    </row>
    <row r="47" spans="1:70" x14ac:dyDescent="0.25">
      <c r="A47" s="17">
        <v>414741</v>
      </c>
      <c r="B47" s="2">
        <v>2020</v>
      </c>
      <c r="C47" s="2" t="s">
        <v>70</v>
      </c>
      <c r="D47" s="2" t="s">
        <v>138</v>
      </c>
      <c r="E47" s="2">
        <v>43</v>
      </c>
      <c r="F47" s="2" t="s">
        <v>139</v>
      </c>
      <c r="G47" s="2">
        <v>58</v>
      </c>
      <c r="H47" s="2">
        <v>62088</v>
      </c>
      <c r="I47" s="2" t="s">
        <v>73</v>
      </c>
      <c r="J47" s="2"/>
      <c r="K47" s="2" t="s">
        <v>90</v>
      </c>
      <c r="L47" s="2">
        <v>0</v>
      </c>
      <c r="M47" s="2">
        <v>0</v>
      </c>
      <c r="N47" s="2">
        <v>30</v>
      </c>
      <c r="O47" s="2">
        <v>0</v>
      </c>
      <c r="P47" s="2">
        <v>0</v>
      </c>
      <c r="Q47" s="2">
        <v>0</v>
      </c>
      <c r="R47" s="2"/>
      <c r="S47" s="2">
        <v>30</v>
      </c>
      <c r="T47" s="2">
        <v>0</v>
      </c>
      <c r="U47" s="2"/>
      <c r="V47" s="2"/>
      <c r="W47" s="2" t="s">
        <v>76</v>
      </c>
      <c r="X47" s="2" t="s">
        <v>76</v>
      </c>
      <c r="Y47" s="2" t="s">
        <v>76</v>
      </c>
      <c r="Z47" s="2" t="s">
        <v>76</v>
      </c>
      <c r="AA47" s="2" t="s">
        <v>76</v>
      </c>
      <c r="AB47" s="2" t="s">
        <v>76</v>
      </c>
      <c r="AC47" s="2"/>
      <c r="AD47" s="2"/>
      <c r="AE47" s="2"/>
      <c r="AF47" s="2"/>
      <c r="AG47" s="2"/>
      <c r="AH47" s="2" t="s">
        <v>76</v>
      </c>
      <c r="AI47" s="2"/>
      <c r="AJ47" s="2"/>
      <c r="AK47" s="2" t="s">
        <v>76</v>
      </c>
      <c r="AL47" s="2" t="s">
        <v>76</v>
      </c>
      <c r="AM47" s="2" t="s">
        <v>76</v>
      </c>
      <c r="AN47" s="2" t="s">
        <v>76</v>
      </c>
      <c r="AO47" s="2"/>
      <c r="AP47" s="2"/>
      <c r="AQ47" s="2"/>
      <c r="AR47" s="2"/>
      <c r="AS47" s="2" t="s">
        <v>76</v>
      </c>
      <c r="AT47" s="2" t="s">
        <v>76</v>
      </c>
      <c r="AU47" s="2" t="s">
        <v>77</v>
      </c>
      <c r="AV47" s="2" t="s">
        <v>75</v>
      </c>
      <c r="AW47" s="2" t="s">
        <v>76</v>
      </c>
      <c r="AX47" s="2" t="s">
        <v>76</v>
      </c>
      <c r="AY47" s="2" t="s">
        <v>76</v>
      </c>
      <c r="AZ47" s="2" t="s">
        <v>75</v>
      </c>
      <c r="BA47" s="2" t="s">
        <v>76</v>
      </c>
      <c r="BB47" s="2" t="s">
        <v>75</v>
      </c>
      <c r="BC47" s="2" t="s">
        <v>76</v>
      </c>
      <c r="BD47" s="2" t="s">
        <v>76</v>
      </c>
      <c r="BE47" s="2" t="s">
        <v>76</v>
      </c>
      <c r="BF47" s="2" t="s">
        <v>76</v>
      </c>
      <c r="BG47" s="2" t="s">
        <v>76</v>
      </c>
      <c r="BH47" s="2" t="s">
        <v>76</v>
      </c>
      <c r="BI47" s="2" t="s">
        <v>76</v>
      </c>
      <c r="BJ47" s="2">
        <v>30</v>
      </c>
      <c r="BK47" s="2"/>
      <c r="BL47" s="2"/>
      <c r="BM47" s="2"/>
      <c r="BN47" s="2"/>
      <c r="BO47" s="2">
        <v>12</v>
      </c>
      <c r="BP47" s="2">
        <v>30</v>
      </c>
      <c r="BQ47" s="4">
        <v>0.4</v>
      </c>
      <c r="BR47" s="18">
        <v>43981.039722222224</v>
      </c>
    </row>
    <row r="48" spans="1:70" ht="15" customHeight="1" x14ac:dyDescent="0.25">
      <c r="A48" s="17">
        <v>414779</v>
      </c>
      <c r="B48" s="2">
        <v>2020</v>
      </c>
      <c r="C48" s="2" t="s">
        <v>70</v>
      </c>
      <c r="D48" s="2" t="s">
        <v>138</v>
      </c>
      <c r="E48" s="2">
        <v>43</v>
      </c>
      <c r="F48" s="2" t="s">
        <v>144</v>
      </c>
      <c r="G48" s="2">
        <v>521</v>
      </c>
      <c r="H48" s="2">
        <v>62088</v>
      </c>
      <c r="I48" s="2" t="s">
        <v>73</v>
      </c>
      <c r="J48" s="2"/>
      <c r="K48" s="2" t="s">
        <v>90</v>
      </c>
      <c r="L48" s="2">
        <v>0</v>
      </c>
      <c r="M48" s="2">
        <v>0</v>
      </c>
      <c r="N48" s="2">
        <v>6</v>
      </c>
      <c r="O48" s="2">
        <v>0</v>
      </c>
      <c r="P48" s="2">
        <v>0</v>
      </c>
      <c r="Q48" s="2">
        <v>0</v>
      </c>
      <c r="R48" s="2"/>
      <c r="S48" s="2">
        <v>6</v>
      </c>
      <c r="T48" s="2">
        <v>0</v>
      </c>
      <c r="U48" s="2"/>
      <c r="V48" s="2"/>
      <c r="W48" s="2" t="s">
        <v>76</v>
      </c>
      <c r="X48" s="2" t="s">
        <v>75</v>
      </c>
      <c r="Y48" s="2" t="s">
        <v>76</v>
      </c>
      <c r="Z48" s="2" t="s">
        <v>76</v>
      </c>
      <c r="AA48" s="2" t="s">
        <v>75</v>
      </c>
      <c r="AB48" s="2"/>
      <c r="AC48" s="2"/>
      <c r="AD48" s="2"/>
      <c r="AE48" s="2"/>
      <c r="AF48" s="2" t="s">
        <v>75</v>
      </c>
      <c r="AG48" s="2"/>
      <c r="AH48" s="2" t="s">
        <v>76</v>
      </c>
      <c r="AI48" s="2"/>
      <c r="AJ48" s="2"/>
      <c r="AK48" s="2" t="s">
        <v>76</v>
      </c>
      <c r="AL48" s="2" t="s">
        <v>76</v>
      </c>
      <c r="AM48" s="2" t="s">
        <v>76</v>
      </c>
      <c r="AN48" s="2" t="s">
        <v>76</v>
      </c>
      <c r="AO48" s="2"/>
      <c r="AP48" s="2"/>
      <c r="AQ48" s="2"/>
      <c r="AR48" s="2"/>
      <c r="AS48" s="2" t="s">
        <v>76</v>
      </c>
      <c r="AT48" s="2" t="s">
        <v>76</v>
      </c>
      <c r="AU48" s="2" t="s">
        <v>77</v>
      </c>
      <c r="AV48" s="2" t="s">
        <v>76</v>
      </c>
      <c r="AW48" s="2" t="s">
        <v>76</v>
      </c>
      <c r="AX48" s="2" t="s">
        <v>76</v>
      </c>
      <c r="AY48" s="2" t="s">
        <v>76</v>
      </c>
      <c r="AZ48" s="2" t="s">
        <v>76</v>
      </c>
      <c r="BA48" s="2" t="s">
        <v>76</v>
      </c>
      <c r="BB48" s="2" t="s">
        <v>76</v>
      </c>
      <c r="BC48" s="2" t="s">
        <v>76</v>
      </c>
      <c r="BD48" s="2" t="s">
        <v>76</v>
      </c>
      <c r="BE48" s="2" t="s">
        <v>76</v>
      </c>
      <c r="BF48" s="2" t="s">
        <v>76</v>
      </c>
      <c r="BG48" s="2" t="s">
        <v>76</v>
      </c>
      <c r="BH48" s="2" t="s">
        <v>76</v>
      </c>
      <c r="BI48" s="2" t="s">
        <v>76</v>
      </c>
      <c r="BJ48" s="2">
        <v>6</v>
      </c>
      <c r="BK48" s="2"/>
      <c r="BL48" s="2"/>
      <c r="BM48" s="2"/>
      <c r="BN48" s="2"/>
      <c r="BO48" s="2">
        <v>7</v>
      </c>
      <c r="BP48" s="2">
        <v>6</v>
      </c>
      <c r="BQ48" s="4">
        <v>1.17</v>
      </c>
      <c r="BR48" s="18">
        <v>43986.664675925924</v>
      </c>
    </row>
    <row r="49" spans="1:70" x14ac:dyDescent="0.25">
      <c r="A49" s="17">
        <v>414742</v>
      </c>
      <c r="B49" s="2">
        <v>2020</v>
      </c>
      <c r="C49" s="2" t="s">
        <v>70</v>
      </c>
      <c r="D49" s="2" t="s">
        <v>138</v>
      </c>
      <c r="E49" s="2">
        <v>43</v>
      </c>
      <c r="F49" s="2" t="s">
        <v>145</v>
      </c>
      <c r="G49" s="2">
        <v>85</v>
      </c>
      <c r="H49" s="2">
        <v>62088</v>
      </c>
      <c r="I49" s="2" t="s">
        <v>73</v>
      </c>
      <c r="J49" s="2"/>
      <c r="K49" s="2" t="s">
        <v>90</v>
      </c>
      <c r="L49" s="2">
        <v>0</v>
      </c>
      <c r="M49" s="2">
        <v>0</v>
      </c>
      <c r="N49" s="2">
        <v>32</v>
      </c>
      <c r="O49" s="2">
        <v>0</v>
      </c>
      <c r="P49" s="2">
        <v>0</v>
      </c>
      <c r="Q49" s="2">
        <v>0</v>
      </c>
      <c r="R49" s="2"/>
      <c r="S49" s="2">
        <v>32</v>
      </c>
      <c r="T49" s="2">
        <v>0</v>
      </c>
      <c r="U49" s="2"/>
      <c r="V49" s="2"/>
      <c r="W49" s="2" t="s">
        <v>76</v>
      </c>
      <c r="X49" s="2" t="s">
        <v>75</v>
      </c>
      <c r="Y49" s="2" t="s">
        <v>76</v>
      </c>
      <c r="Z49" s="2" t="s">
        <v>76</v>
      </c>
      <c r="AA49" s="2" t="s">
        <v>75</v>
      </c>
      <c r="AB49" s="2" t="s">
        <v>75</v>
      </c>
      <c r="AC49" s="2"/>
      <c r="AD49" s="2"/>
      <c r="AE49" s="2"/>
      <c r="AF49" s="2"/>
      <c r="AG49" s="2"/>
      <c r="AH49" s="2" t="s">
        <v>76</v>
      </c>
      <c r="AI49" s="2"/>
      <c r="AJ49" s="2"/>
      <c r="AK49" s="2" t="s">
        <v>76</v>
      </c>
      <c r="AL49" s="2" t="s">
        <v>76</v>
      </c>
      <c r="AM49" s="2" t="s">
        <v>76</v>
      </c>
      <c r="AN49" s="2" t="s">
        <v>76</v>
      </c>
      <c r="AO49" s="2"/>
      <c r="AP49" s="2"/>
      <c r="AQ49" s="2"/>
      <c r="AR49" s="2"/>
      <c r="AS49" s="2" t="s">
        <v>76</v>
      </c>
      <c r="AT49" s="2" t="s">
        <v>76</v>
      </c>
      <c r="AU49" s="2" t="s">
        <v>77</v>
      </c>
      <c r="AV49" s="2" t="s">
        <v>76</v>
      </c>
      <c r="AW49" s="2" t="s">
        <v>76</v>
      </c>
      <c r="AX49" s="2" t="s">
        <v>76</v>
      </c>
      <c r="AY49" s="2" t="s">
        <v>76</v>
      </c>
      <c r="AZ49" s="2" t="s">
        <v>76</v>
      </c>
      <c r="BA49" s="2" t="s">
        <v>76</v>
      </c>
      <c r="BB49" s="2" t="s">
        <v>76</v>
      </c>
      <c r="BC49" s="2" t="s">
        <v>76</v>
      </c>
      <c r="BD49" s="2" t="s">
        <v>76</v>
      </c>
      <c r="BE49" s="2" t="s">
        <v>76</v>
      </c>
      <c r="BF49" s="2" t="s">
        <v>76</v>
      </c>
      <c r="BG49" s="2" t="s">
        <v>76</v>
      </c>
      <c r="BH49" s="2" t="s">
        <v>76</v>
      </c>
      <c r="BI49" s="2" t="s">
        <v>76</v>
      </c>
      <c r="BJ49" s="2">
        <v>32</v>
      </c>
      <c r="BK49" s="2"/>
      <c r="BL49" s="2"/>
      <c r="BM49" s="2"/>
      <c r="BN49" s="2"/>
      <c r="BO49" s="2">
        <v>17</v>
      </c>
      <c r="BP49" s="2">
        <v>32</v>
      </c>
      <c r="BQ49" s="4">
        <v>0.53</v>
      </c>
      <c r="BR49" s="18">
        <v>43981.057129629633</v>
      </c>
    </row>
    <row r="50" spans="1:70" x14ac:dyDescent="0.25">
      <c r="A50" s="17">
        <v>414748</v>
      </c>
      <c r="B50" s="2">
        <v>2020</v>
      </c>
      <c r="C50" s="2" t="s">
        <v>70</v>
      </c>
      <c r="D50" s="2" t="s">
        <v>138</v>
      </c>
      <c r="E50" s="2">
        <v>43</v>
      </c>
      <c r="F50" s="2" t="s">
        <v>148</v>
      </c>
      <c r="G50" s="2">
        <v>60</v>
      </c>
      <c r="H50" s="2">
        <v>62088</v>
      </c>
      <c r="I50" s="2" t="s">
        <v>73</v>
      </c>
      <c r="J50" s="2"/>
      <c r="K50" s="2" t="s">
        <v>90</v>
      </c>
      <c r="L50" s="2">
        <v>0</v>
      </c>
      <c r="M50" s="2">
        <v>0</v>
      </c>
      <c r="N50" s="2">
        <v>104</v>
      </c>
      <c r="O50" s="2">
        <v>0</v>
      </c>
      <c r="P50" s="2">
        <v>0</v>
      </c>
      <c r="Q50" s="2">
        <v>0</v>
      </c>
      <c r="R50" s="2"/>
      <c r="S50" s="2">
        <v>104</v>
      </c>
      <c r="T50" s="2">
        <v>0</v>
      </c>
      <c r="U50" s="2"/>
      <c r="V50" s="2"/>
      <c r="W50" s="2" t="s">
        <v>76</v>
      </c>
      <c r="X50" s="2" t="s">
        <v>76</v>
      </c>
      <c r="Y50" s="2" t="s">
        <v>76</v>
      </c>
      <c r="Z50" s="2" t="s">
        <v>76</v>
      </c>
      <c r="AA50" s="2" t="s">
        <v>76</v>
      </c>
      <c r="AB50" s="2"/>
      <c r="AC50" s="2"/>
      <c r="AD50" s="2"/>
      <c r="AE50" s="2"/>
      <c r="AF50" s="2"/>
      <c r="AG50" s="2"/>
      <c r="AH50" s="2" t="s">
        <v>76</v>
      </c>
      <c r="AI50" s="2"/>
      <c r="AJ50" s="2"/>
      <c r="AK50" s="2" t="s">
        <v>76</v>
      </c>
      <c r="AL50" s="2" t="s">
        <v>76</v>
      </c>
      <c r="AM50" s="2" t="s">
        <v>76</v>
      </c>
      <c r="AN50" s="2" t="s">
        <v>76</v>
      </c>
      <c r="AO50" s="2"/>
      <c r="AP50" s="2"/>
      <c r="AQ50" s="2"/>
      <c r="AR50" s="2"/>
      <c r="AS50" s="2" t="s">
        <v>76</v>
      </c>
      <c r="AT50" s="2" t="s">
        <v>76</v>
      </c>
      <c r="AU50" s="2" t="s">
        <v>77</v>
      </c>
      <c r="AV50" s="2" t="s">
        <v>75</v>
      </c>
      <c r="AW50" s="2" t="s">
        <v>76</v>
      </c>
      <c r="AX50" s="2" t="s">
        <v>76</v>
      </c>
      <c r="AY50" s="2" t="s">
        <v>76</v>
      </c>
      <c r="AZ50" s="2" t="s">
        <v>75</v>
      </c>
      <c r="BA50" s="2" t="s">
        <v>76</v>
      </c>
      <c r="BB50" s="2" t="s">
        <v>75</v>
      </c>
      <c r="BC50" s="2" t="s">
        <v>76</v>
      </c>
      <c r="BD50" s="2" t="s">
        <v>76</v>
      </c>
      <c r="BE50" s="2" t="s">
        <v>76</v>
      </c>
      <c r="BF50" s="2" t="s">
        <v>76</v>
      </c>
      <c r="BG50" s="2" t="s">
        <v>76</v>
      </c>
      <c r="BH50" s="2" t="s">
        <v>76</v>
      </c>
      <c r="BI50" s="2" t="s">
        <v>76</v>
      </c>
      <c r="BJ50" s="2">
        <v>104</v>
      </c>
      <c r="BK50" s="2"/>
      <c r="BL50" s="2"/>
      <c r="BM50" s="2"/>
      <c r="BN50" s="2"/>
      <c r="BO50" s="2">
        <v>52</v>
      </c>
      <c r="BP50" s="2">
        <v>104</v>
      </c>
      <c r="BQ50" s="4">
        <v>0.5</v>
      </c>
      <c r="BR50" s="18">
        <v>43986.664861111109</v>
      </c>
    </row>
    <row r="51" spans="1:70" x14ac:dyDescent="0.25">
      <c r="A51" s="17">
        <v>414755</v>
      </c>
      <c r="B51" s="2">
        <v>2020</v>
      </c>
      <c r="C51" s="2" t="s">
        <v>70</v>
      </c>
      <c r="D51" s="2" t="s">
        <v>138</v>
      </c>
      <c r="E51" s="2">
        <v>43</v>
      </c>
      <c r="F51" s="2" t="s">
        <v>149</v>
      </c>
      <c r="G51" s="2">
        <v>86</v>
      </c>
      <c r="H51" s="2">
        <v>62088</v>
      </c>
      <c r="I51" s="2" t="s">
        <v>73</v>
      </c>
      <c r="J51" s="2"/>
      <c r="K51" s="2" t="s">
        <v>90</v>
      </c>
      <c r="L51" s="2">
        <v>18</v>
      </c>
      <c r="M51" s="2">
        <v>9</v>
      </c>
      <c r="N51" s="2">
        <v>0</v>
      </c>
      <c r="O51" s="2">
        <v>0</v>
      </c>
      <c r="P51" s="2">
        <v>18</v>
      </c>
      <c r="Q51" s="2">
        <v>0</v>
      </c>
      <c r="R51" s="2"/>
      <c r="S51" s="2">
        <v>0</v>
      </c>
      <c r="T51" s="2">
        <v>0</v>
      </c>
      <c r="U51" s="2"/>
      <c r="V51" s="2"/>
      <c r="W51" s="2" t="s">
        <v>76</v>
      </c>
      <c r="X51" s="2" t="s">
        <v>76</v>
      </c>
      <c r="Y51" s="2" t="s">
        <v>76</v>
      </c>
      <c r="Z51" s="2" t="s">
        <v>76</v>
      </c>
      <c r="AA51" s="2" t="s">
        <v>76</v>
      </c>
      <c r="AB51" s="2"/>
      <c r="AC51" s="2"/>
      <c r="AD51" s="2"/>
      <c r="AE51" s="2"/>
      <c r="AF51" s="2"/>
      <c r="AG51" s="2"/>
      <c r="AH51" s="2" t="s">
        <v>76</v>
      </c>
      <c r="AI51" s="2"/>
      <c r="AJ51" s="2"/>
      <c r="AK51" s="2" t="s">
        <v>76</v>
      </c>
      <c r="AL51" s="2" t="s">
        <v>76</v>
      </c>
      <c r="AM51" s="2" t="s">
        <v>76</v>
      </c>
      <c r="AN51" s="2" t="s">
        <v>76</v>
      </c>
      <c r="AO51" s="2"/>
      <c r="AP51" s="2"/>
      <c r="AQ51" s="2"/>
      <c r="AR51" s="2"/>
      <c r="AS51" s="2" t="s">
        <v>76</v>
      </c>
      <c r="AT51" s="2" t="s">
        <v>76</v>
      </c>
      <c r="AU51" s="2" t="s">
        <v>77</v>
      </c>
      <c r="AV51" s="2" t="s">
        <v>76</v>
      </c>
      <c r="AW51" s="2" t="s">
        <v>76</v>
      </c>
      <c r="AX51" s="2" t="s">
        <v>76</v>
      </c>
      <c r="AY51" s="2" t="s">
        <v>76</v>
      </c>
      <c r="AZ51" s="2" t="s">
        <v>76</v>
      </c>
      <c r="BA51" s="2" t="s">
        <v>76</v>
      </c>
      <c r="BB51" s="2" t="s">
        <v>76</v>
      </c>
      <c r="BC51" s="2" t="s">
        <v>76</v>
      </c>
      <c r="BD51" s="2" t="s">
        <v>76</v>
      </c>
      <c r="BE51" s="2" t="s">
        <v>76</v>
      </c>
      <c r="BF51" s="2" t="s">
        <v>76</v>
      </c>
      <c r="BG51" s="2" t="s">
        <v>76</v>
      </c>
      <c r="BH51" s="2" t="s">
        <v>76</v>
      </c>
      <c r="BI51" s="2" t="s">
        <v>76</v>
      </c>
      <c r="BJ51" s="2">
        <v>18</v>
      </c>
      <c r="BK51" s="2"/>
      <c r="BL51" s="2"/>
      <c r="BM51" s="2"/>
      <c r="BN51" s="2"/>
      <c r="BO51" s="2">
        <v>1</v>
      </c>
      <c r="BP51" s="2">
        <v>18</v>
      </c>
      <c r="BQ51" s="4">
        <v>0.06</v>
      </c>
      <c r="BR51" s="18">
        <v>43981.05736111111</v>
      </c>
    </row>
    <row r="52" spans="1:70" ht="25.5" customHeight="1" x14ac:dyDescent="0.25">
      <c r="A52" s="19" t="s">
        <v>242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>
        <f>SUBTOTAL(109,Table2[Beds HH w/ Children])</f>
        <v>947</v>
      </c>
      <c r="M52" s="20">
        <f>SUBTOTAL(109,Table2[Units HH w/ Children])</f>
        <v>277</v>
      </c>
      <c r="N52" s="20">
        <f>SUBTOTAL(109,Table2[Beds HH w/o Children])</f>
        <v>1980</v>
      </c>
      <c r="O52" s="20">
        <f>SUBTOTAL(109,Table2[Beds HH w/ only Children])</f>
        <v>0</v>
      </c>
      <c r="P52" s="20">
        <f>SUBTOTAL(109,Table2[Veteran Beds HH w/ Children])</f>
        <v>223</v>
      </c>
      <c r="Q52" s="20">
        <f>SUBTOTAL(109,Table2[Youth Beds HH w/ Children])</f>
        <v>0</v>
      </c>
      <c r="R52" s="20">
        <f>SUBTOTAL(109,Table2[CH Beds HH w/ Children])</f>
        <v>10</v>
      </c>
      <c r="S52" s="20">
        <f>SUBTOTAL(109,Table2[Veteran Beds HH w/o Children])</f>
        <v>1302</v>
      </c>
      <c r="T52" s="20">
        <f>SUBTOTAL(109,Table2[Youth Beds HH w/o Children])</f>
        <v>10</v>
      </c>
      <c r="U52" s="20">
        <f>SUBTOTAL(109,Table2[CH Beds HH w/o Children])</f>
        <v>173</v>
      </c>
      <c r="V52" s="20">
        <f>SUBTOTAL(109,Table2[CH Beds HH w/ only Children])</f>
        <v>0</v>
      </c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  <c r="BC52" s="20"/>
      <c r="BD52" s="20"/>
      <c r="BE52" s="20"/>
      <c r="BF52" s="20"/>
      <c r="BG52" s="20"/>
      <c r="BH52" s="20"/>
      <c r="BI52" s="20"/>
      <c r="BJ52" s="20">
        <f>SUBTOTAL(109,Table2[Year-Round Beds])</f>
        <v>2927</v>
      </c>
      <c r="BK52" s="20">
        <f>SUBTOTAL(109,Table2[Total Seasonal Beds])</f>
        <v>125</v>
      </c>
      <c r="BL52" s="20"/>
      <c r="BM52" s="20"/>
      <c r="BN52" s="20">
        <f>SUBTOTAL(109,Table2[Overflow Beds])</f>
        <v>0</v>
      </c>
      <c r="BO52" s="20">
        <f>SUBTOTAL(109,Table2[PIT Count])</f>
        <v>2769</v>
      </c>
      <c r="BP52" s="20">
        <f>SUBTOTAL(109,Table2[Total Beds])</f>
        <v>3052</v>
      </c>
      <c r="BQ52" s="25">
        <f>SUBTOTAL(101,Table2[Utilization Rate])</f>
        <v>0.86354166666666676</v>
      </c>
      <c r="BR52" s="26"/>
    </row>
  </sheetData>
  <sheetProtection algorithmName="SHA-512" hashValue="2D1iQA/gFR0QCIieSNlgRrq8g1/pxv6jwlr2gdKNR1uVcJtwMCimi+Ssk9wgkdcuYwqJkcuyc0dKmlNGnuNTSg==" saltValue="eKkndkgTXDXxC+8V/5yfdw==" spinCount="100000" sheet="1" objects="1" scenarios="1" selectLockedCells="1" sort="0" autoFilter="0" selectUnlockedCells="1"/>
  <protectedRanges>
    <protectedRange sqref="A1:BR52" name="allowsortfilter"/>
  </protectedRanges>
  <pageMargins left="0.75" right="0.75" top="1" bottom="1" header="0.5" footer="0.5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32"/>
  <sheetViews>
    <sheetView zoomScale="90" zoomScaleNormal="90" workbookViewId="0">
      <pane ySplit="1" topLeftCell="A2" activePane="bottomLeft" state="frozen"/>
      <selection activeCell="L6" sqref="L6"/>
      <selection pane="bottomLeft" sqref="A1:BR32"/>
    </sheetView>
  </sheetViews>
  <sheetFormatPr defaultRowHeight="15" x14ac:dyDescent="0.25"/>
  <cols>
    <col min="3" max="3" width="12" customWidth="1"/>
    <col min="4" max="4" width="35.28515625" bestFit="1" customWidth="1"/>
    <col min="5" max="5" width="13.85546875" bestFit="1" customWidth="1"/>
    <col min="6" max="6" width="44.140625" bestFit="1" customWidth="1"/>
    <col min="7" max="7" width="14" customWidth="1"/>
    <col min="8" max="8" width="11.7109375" customWidth="1"/>
    <col min="9" max="9" width="16.42578125" customWidth="1"/>
    <col min="10" max="10" width="11.28515625" customWidth="1"/>
    <col min="11" max="11" width="13.140625" customWidth="1"/>
    <col min="12" max="12" width="21.28515625" customWidth="1"/>
    <col min="13" max="13" width="21.5703125" customWidth="1"/>
    <col min="14" max="14" width="22.42578125" customWidth="1"/>
    <col min="15" max="15" width="25.5703125" customWidth="1"/>
    <col min="16" max="16" width="28.85546875" customWidth="1"/>
    <col min="17" max="17" width="26.85546875" customWidth="1"/>
    <col min="18" max="18" width="24.140625" customWidth="1"/>
    <col min="19" max="19" width="30" customWidth="1"/>
    <col min="20" max="20" width="28" customWidth="1"/>
    <col min="21" max="21" width="25.28515625" customWidth="1"/>
    <col min="22" max="22" width="28.42578125" customWidth="1"/>
    <col min="23" max="23" width="23.7109375" customWidth="1"/>
    <col min="24" max="24" width="28.140625" customWidth="1"/>
    <col min="25" max="25" width="37.5703125" customWidth="1"/>
    <col min="26" max="26" width="32.42578125" customWidth="1"/>
    <col min="27" max="27" width="31.85546875" customWidth="1"/>
    <col min="28" max="28" width="35" customWidth="1"/>
    <col min="29" max="29" width="34.7109375" customWidth="1"/>
    <col min="30" max="30" width="35.140625" customWidth="1"/>
    <col min="31" max="31" width="34.7109375" customWidth="1"/>
    <col min="32" max="32" width="36.42578125" customWidth="1"/>
    <col min="33" max="33" width="34.7109375" customWidth="1"/>
    <col min="34" max="34" width="33.140625" customWidth="1"/>
    <col min="35" max="35" width="37.140625" customWidth="1"/>
    <col min="36" max="36" width="36.140625" customWidth="1"/>
    <col min="37" max="37" width="31.5703125" customWidth="1"/>
    <col min="38" max="38" width="31.140625" customWidth="1"/>
    <col min="39" max="39" width="32.42578125" customWidth="1"/>
    <col min="40" max="40" width="35.140625" customWidth="1"/>
    <col min="41" max="41" width="40.140625" customWidth="1"/>
    <col min="42" max="42" width="38.28515625" customWidth="1"/>
    <col min="43" max="43" width="39.85546875" customWidth="1"/>
    <col min="44" max="44" width="38.140625" customWidth="1"/>
    <col min="45" max="45" width="31.140625" customWidth="1"/>
    <col min="46" max="46" width="33.28515625" customWidth="1"/>
    <col min="47" max="47" width="15" customWidth="1"/>
    <col min="48" max="48" width="18.42578125" customWidth="1"/>
    <col min="49" max="49" width="22.28515625" customWidth="1"/>
    <col min="50" max="50" width="24.140625" customWidth="1"/>
    <col min="51" max="51" width="25.28515625" customWidth="1"/>
    <col min="52" max="52" width="22.5703125" customWidth="1"/>
    <col min="53" max="54" width="24.7109375" customWidth="1"/>
    <col min="55" max="55" width="25.7109375" customWidth="1"/>
    <col min="56" max="56" width="25.5703125" customWidth="1"/>
    <col min="57" max="57" width="25.42578125" customWidth="1"/>
    <col min="58" max="58" width="22.7109375" customWidth="1"/>
    <col min="59" max="59" width="21.42578125" customWidth="1"/>
    <col min="60" max="60" width="22.85546875" customWidth="1"/>
    <col min="61" max="61" width="24.140625" customWidth="1"/>
    <col min="62" max="62" width="18.140625" customWidth="1"/>
    <col min="63" max="63" width="20.5703125" customWidth="1"/>
    <col min="64" max="64" width="22.28515625" customWidth="1"/>
    <col min="65" max="65" width="21.42578125" customWidth="1"/>
    <col min="66" max="66" width="16.140625" customWidth="1"/>
    <col min="67" max="67" width="11.5703125" customWidth="1"/>
    <col min="68" max="68" width="12.28515625" customWidth="1"/>
    <col min="69" max="69" width="16.7109375" customWidth="1"/>
    <col min="70" max="70" width="16.42578125" customWidth="1"/>
  </cols>
  <sheetData>
    <row r="1" spans="1:7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</row>
    <row r="2" spans="1:70" x14ac:dyDescent="0.25">
      <c r="A2">
        <v>414738</v>
      </c>
      <c r="B2">
        <v>2020</v>
      </c>
      <c r="C2" t="s">
        <v>96</v>
      </c>
      <c r="D2" t="s">
        <v>94</v>
      </c>
      <c r="E2">
        <v>297</v>
      </c>
      <c r="F2" t="s">
        <v>97</v>
      </c>
      <c r="G2">
        <v>548</v>
      </c>
      <c r="H2">
        <v>62088</v>
      </c>
      <c r="I2" t="s">
        <v>73</v>
      </c>
      <c r="K2" t="s">
        <v>90</v>
      </c>
      <c r="L2">
        <v>0</v>
      </c>
      <c r="M2">
        <v>0</v>
      </c>
      <c r="N2">
        <v>120</v>
      </c>
      <c r="O2">
        <v>0</v>
      </c>
      <c r="P2">
        <v>0</v>
      </c>
      <c r="Q2">
        <v>0</v>
      </c>
      <c r="S2">
        <v>120</v>
      </c>
      <c r="T2">
        <v>0</v>
      </c>
      <c r="W2" t="s">
        <v>76</v>
      </c>
      <c r="X2" t="s">
        <v>76</v>
      </c>
      <c r="Y2" t="s">
        <v>76</v>
      </c>
      <c r="Z2" t="s">
        <v>76</v>
      </c>
      <c r="AA2" t="s">
        <v>76</v>
      </c>
      <c r="AH2" t="s">
        <v>76</v>
      </c>
      <c r="AK2" t="s">
        <v>76</v>
      </c>
      <c r="AL2" t="s">
        <v>76</v>
      </c>
      <c r="AM2" t="s">
        <v>76</v>
      </c>
      <c r="AN2" t="s">
        <v>76</v>
      </c>
      <c r="AS2" t="s">
        <v>76</v>
      </c>
      <c r="AT2" t="s">
        <v>76</v>
      </c>
      <c r="AU2" t="s">
        <v>98</v>
      </c>
      <c r="AV2" t="s">
        <v>76</v>
      </c>
      <c r="AW2" t="s">
        <v>76</v>
      </c>
      <c r="AX2" t="s">
        <v>76</v>
      </c>
      <c r="AY2" t="s">
        <v>76</v>
      </c>
      <c r="AZ2" t="s">
        <v>76</v>
      </c>
      <c r="BA2" t="s">
        <v>76</v>
      </c>
      <c r="BB2" t="s">
        <v>76</v>
      </c>
      <c r="BC2" t="s">
        <v>76</v>
      </c>
      <c r="BD2" t="s">
        <v>76</v>
      </c>
      <c r="BE2" t="s">
        <v>76</v>
      </c>
      <c r="BF2" t="s">
        <v>76</v>
      </c>
      <c r="BG2" t="s">
        <v>76</v>
      </c>
      <c r="BH2" t="s">
        <v>76</v>
      </c>
      <c r="BI2" t="s">
        <v>76</v>
      </c>
      <c r="BJ2">
        <v>120</v>
      </c>
      <c r="BO2">
        <v>169</v>
      </c>
      <c r="BP2">
        <v>120</v>
      </c>
      <c r="BQ2" s="24">
        <v>1.41</v>
      </c>
      <c r="BR2" s="5">
        <v>43980.98809027778</v>
      </c>
    </row>
    <row r="3" spans="1:70" x14ac:dyDescent="0.25">
      <c r="A3">
        <v>414751</v>
      </c>
      <c r="B3">
        <v>2020</v>
      </c>
      <c r="C3" t="s">
        <v>96</v>
      </c>
      <c r="D3" t="s">
        <v>94</v>
      </c>
      <c r="E3">
        <v>297</v>
      </c>
      <c r="F3" t="s">
        <v>100</v>
      </c>
      <c r="G3">
        <v>547</v>
      </c>
      <c r="H3">
        <v>62088</v>
      </c>
      <c r="I3" t="s">
        <v>73</v>
      </c>
      <c r="K3" t="s">
        <v>90</v>
      </c>
      <c r="L3">
        <v>0</v>
      </c>
      <c r="M3">
        <v>0</v>
      </c>
      <c r="N3">
        <v>120</v>
      </c>
      <c r="O3">
        <v>0</v>
      </c>
      <c r="P3">
        <v>0</v>
      </c>
      <c r="Q3">
        <v>0</v>
      </c>
      <c r="S3">
        <v>120</v>
      </c>
      <c r="T3">
        <v>0</v>
      </c>
      <c r="W3" t="s">
        <v>76</v>
      </c>
      <c r="X3" t="s">
        <v>76</v>
      </c>
      <c r="Y3" t="s">
        <v>76</v>
      </c>
      <c r="Z3" t="s">
        <v>76</v>
      </c>
      <c r="AA3" t="s">
        <v>76</v>
      </c>
      <c r="AH3" t="s">
        <v>76</v>
      </c>
      <c r="AK3" t="s">
        <v>76</v>
      </c>
      <c r="AL3" t="s">
        <v>76</v>
      </c>
      <c r="AM3" t="s">
        <v>76</v>
      </c>
      <c r="AN3" t="s">
        <v>76</v>
      </c>
      <c r="AS3" t="s">
        <v>76</v>
      </c>
      <c r="AT3" t="s">
        <v>76</v>
      </c>
      <c r="AU3" t="s">
        <v>98</v>
      </c>
      <c r="AV3" t="s">
        <v>76</v>
      </c>
      <c r="AW3" t="s">
        <v>76</v>
      </c>
      <c r="AX3" t="s">
        <v>76</v>
      </c>
      <c r="AY3" t="s">
        <v>76</v>
      </c>
      <c r="AZ3" t="s">
        <v>76</v>
      </c>
      <c r="BA3" t="s">
        <v>76</v>
      </c>
      <c r="BB3" t="s">
        <v>76</v>
      </c>
      <c r="BC3" t="s">
        <v>76</v>
      </c>
      <c r="BD3" t="s">
        <v>76</v>
      </c>
      <c r="BE3" t="s">
        <v>76</v>
      </c>
      <c r="BF3" t="s">
        <v>76</v>
      </c>
      <c r="BG3" t="s">
        <v>76</v>
      </c>
      <c r="BH3" t="s">
        <v>76</v>
      </c>
      <c r="BI3" t="s">
        <v>76</v>
      </c>
      <c r="BJ3">
        <v>120</v>
      </c>
      <c r="BO3">
        <v>117</v>
      </c>
      <c r="BP3">
        <v>120</v>
      </c>
      <c r="BQ3" s="24">
        <v>0.98</v>
      </c>
      <c r="BR3" s="5">
        <v>43980.988275462965</v>
      </c>
    </row>
    <row r="4" spans="1:70" x14ac:dyDescent="0.25">
      <c r="A4">
        <v>414769</v>
      </c>
      <c r="B4">
        <v>2020</v>
      </c>
      <c r="C4" t="s">
        <v>81</v>
      </c>
      <c r="D4" t="s">
        <v>82</v>
      </c>
      <c r="E4">
        <v>106</v>
      </c>
      <c r="F4" t="s">
        <v>83</v>
      </c>
      <c r="G4">
        <v>281</v>
      </c>
      <c r="H4">
        <v>62088</v>
      </c>
      <c r="I4" t="s">
        <v>73</v>
      </c>
      <c r="K4" t="s">
        <v>84</v>
      </c>
      <c r="L4">
        <v>0</v>
      </c>
      <c r="M4">
        <v>0</v>
      </c>
      <c r="N4">
        <v>18</v>
      </c>
      <c r="O4">
        <v>0</v>
      </c>
      <c r="P4">
        <v>0</v>
      </c>
      <c r="Q4">
        <v>0</v>
      </c>
      <c r="S4">
        <v>0</v>
      </c>
      <c r="T4">
        <v>0</v>
      </c>
      <c r="U4">
        <v>18</v>
      </c>
      <c r="W4" t="s">
        <v>76</v>
      </c>
      <c r="X4" t="s">
        <v>76</v>
      </c>
      <c r="Y4" t="s">
        <v>76</v>
      </c>
      <c r="Z4" t="s">
        <v>76</v>
      </c>
      <c r="AA4" t="s">
        <v>76</v>
      </c>
      <c r="AH4" t="s">
        <v>76</v>
      </c>
      <c r="AK4" t="s">
        <v>76</v>
      </c>
      <c r="AL4" t="s">
        <v>76</v>
      </c>
      <c r="AM4" t="s">
        <v>76</v>
      </c>
      <c r="AN4" t="s">
        <v>76</v>
      </c>
      <c r="AS4" t="s">
        <v>76</v>
      </c>
      <c r="AT4" t="s">
        <v>76</v>
      </c>
      <c r="AU4" t="s">
        <v>85</v>
      </c>
      <c r="AV4" t="s">
        <v>75</v>
      </c>
      <c r="AW4" t="s">
        <v>76</v>
      </c>
      <c r="AX4" t="s">
        <v>76</v>
      </c>
      <c r="AY4" t="s">
        <v>76</v>
      </c>
      <c r="AZ4" t="s">
        <v>75</v>
      </c>
      <c r="BA4" t="s">
        <v>76</v>
      </c>
      <c r="BB4" t="s">
        <v>76</v>
      </c>
      <c r="BC4" t="s">
        <v>75</v>
      </c>
      <c r="BD4" t="s">
        <v>76</v>
      </c>
      <c r="BE4" t="s">
        <v>76</v>
      </c>
      <c r="BF4" t="s">
        <v>76</v>
      </c>
      <c r="BG4" t="s">
        <v>76</v>
      </c>
      <c r="BH4" t="s">
        <v>76</v>
      </c>
      <c r="BI4" t="s">
        <v>76</v>
      </c>
      <c r="BJ4">
        <v>18</v>
      </c>
      <c r="BO4">
        <v>16</v>
      </c>
      <c r="BP4">
        <v>18</v>
      </c>
      <c r="BQ4" s="24">
        <v>0.89</v>
      </c>
      <c r="BR4" s="5">
        <v>43980.981296296297</v>
      </c>
    </row>
    <row r="5" spans="1:70" x14ac:dyDescent="0.25">
      <c r="A5">
        <v>414765</v>
      </c>
      <c r="B5">
        <v>2020</v>
      </c>
      <c r="C5" t="s">
        <v>81</v>
      </c>
      <c r="D5" t="s">
        <v>82</v>
      </c>
      <c r="E5">
        <v>106</v>
      </c>
      <c r="F5" t="s">
        <v>86</v>
      </c>
      <c r="G5">
        <v>556</v>
      </c>
      <c r="H5">
        <v>62088</v>
      </c>
      <c r="I5" t="s">
        <v>73</v>
      </c>
      <c r="K5" t="s">
        <v>84</v>
      </c>
      <c r="L5">
        <v>23</v>
      </c>
      <c r="M5">
        <v>7</v>
      </c>
      <c r="N5">
        <v>16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 t="s">
        <v>76</v>
      </c>
      <c r="X5" t="s">
        <v>76</v>
      </c>
      <c r="Y5" t="s">
        <v>76</v>
      </c>
      <c r="Z5" t="s">
        <v>76</v>
      </c>
      <c r="AA5" t="s">
        <v>76</v>
      </c>
      <c r="AH5" t="s">
        <v>76</v>
      </c>
      <c r="AK5" t="s">
        <v>76</v>
      </c>
      <c r="AL5" t="s">
        <v>76</v>
      </c>
      <c r="AM5" t="s">
        <v>76</v>
      </c>
      <c r="AN5" t="s">
        <v>76</v>
      </c>
      <c r="AS5" t="s">
        <v>76</v>
      </c>
      <c r="AT5" t="s">
        <v>76</v>
      </c>
      <c r="AU5" t="s">
        <v>85</v>
      </c>
      <c r="AV5" t="s">
        <v>76</v>
      </c>
      <c r="AW5" t="s">
        <v>76</v>
      </c>
      <c r="AX5" t="s">
        <v>76</v>
      </c>
      <c r="AY5" t="s">
        <v>76</v>
      </c>
      <c r="AZ5" t="s">
        <v>76</v>
      </c>
      <c r="BA5" t="s">
        <v>76</v>
      </c>
      <c r="BB5" t="s">
        <v>76</v>
      </c>
      <c r="BC5" t="s">
        <v>76</v>
      </c>
      <c r="BD5" t="s">
        <v>76</v>
      </c>
      <c r="BE5" t="s">
        <v>76</v>
      </c>
      <c r="BF5" t="s">
        <v>76</v>
      </c>
      <c r="BG5" t="s">
        <v>76</v>
      </c>
      <c r="BH5" t="s">
        <v>76</v>
      </c>
      <c r="BI5" t="s">
        <v>76</v>
      </c>
      <c r="BJ5">
        <v>39</v>
      </c>
      <c r="BO5">
        <v>13</v>
      </c>
      <c r="BP5">
        <v>39</v>
      </c>
      <c r="BQ5" s="24">
        <v>0.33</v>
      </c>
      <c r="BR5" s="5">
        <v>43981.057673611111</v>
      </c>
    </row>
    <row r="6" spans="1:70" x14ac:dyDescent="0.25">
      <c r="A6">
        <v>446446</v>
      </c>
      <c r="B6">
        <v>2020</v>
      </c>
      <c r="C6" t="s">
        <v>81</v>
      </c>
      <c r="D6" t="s">
        <v>94</v>
      </c>
      <c r="E6">
        <v>297</v>
      </c>
      <c r="F6" t="s">
        <v>95</v>
      </c>
      <c r="G6">
        <v>507</v>
      </c>
      <c r="H6">
        <v>62088</v>
      </c>
      <c r="I6" t="s">
        <v>73</v>
      </c>
      <c r="K6" t="s">
        <v>90</v>
      </c>
      <c r="L6">
        <v>0</v>
      </c>
      <c r="M6">
        <v>0</v>
      </c>
      <c r="N6">
        <v>75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 t="s">
        <v>76</v>
      </c>
      <c r="X6" t="s">
        <v>76</v>
      </c>
      <c r="Y6" t="s">
        <v>76</v>
      </c>
      <c r="Z6" t="s">
        <v>76</v>
      </c>
      <c r="AA6" t="s">
        <v>76</v>
      </c>
      <c r="AH6" t="s">
        <v>76</v>
      </c>
      <c r="AK6" t="s">
        <v>76</v>
      </c>
      <c r="AL6" t="s">
        <v>76</v>
      </c>
      <c r="AM6" t="s">
        <v>76</v>
      </c>
      <c r="AN6" t="s">
        <v>76</v>
      </c>
      <c r="AS6" t="s">
        <v>76</v>
      </c>
      <c r="AT6" t="s">
        <v>76</v>
      </c>
      <c r="AU6" t="s">
        <v>77</v>
      </c>
      <c r="AV6" t="s">
        <v>76</v>
      </c>
      <c r="AW6" t="s">
        <v>76</v>
      </c>
      <c r="AZ6" t="s">
        <v>76</v>
      </c>
      <c r="BF6" t="s">
        <v>76</v>
      </c>
      <c r="BG6" t="s">
        <v>76</v>
      </c>
      <c r="BH6" t="s">
        <v>76</v>
      </c>
      <c r="BJ6">
        <v>75</v>
      </c>
      <c r="BO6">
        <v>78</v>
      </c>
      <c r="BP6">
        <v>75</v>
      </c>
      <c r="BQ6" s="24">
        <v>1.04</v>
      </c>
      <c r="BR6" s="5">
        <v>43980.986574074072</v>
      </c>
    </row>
    <row r="7" spans="1:70" x14ac:dyDescent="0.25">
      <c r="A7">
        <v>414768</v>
      </c>
      <c r="B7">
        <v>2020</v>
      </c>
      <c r="C7" t="s">
        <v>81</v>
      </c>
      <c r="D7" t="s">
        <v>94</v>
      </c>
      <c r="E7">
        <v>297</v>
      </c>
      <c r="F7" t="s">
        <v>99</v>
      </c>
      <c r="G7">
        <v>454</v>
      </c>
      <c r="H7">
        <v>62088</v>
      </c>
      <c r="I7" t="s">
        <v>73</v>
      </c>
      <c r="K7" t="s">
        <v>90</v>
      </c>
      <c r="L7">
        <v>215</v>
      </c>
      <c r="M7">
        <v>53</v>
      </c>
      <c r="N7">
        <v>29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 t="s">
        <v>76</v>
      </c>
      <c r="X7" t="s">
        <v>76</v>
      </c>
      <c r="Y7" t="s">
        <v>76</v>
      </c>
      <c r="Z7" t="s">
        <v>76</v>
      </c>
      <c r="AA7" t="s">
        <v>76</v>
      </c>
      <c r="AH7" t="s">
        <v>76</v>
      </c>
      <c r="AK7" t="s">
        <v>76</v>
      </c>
      <c r="AL7" t="s">
        <v>76</v>
      </c>
      <c r="AM7" t="s">
        <v>76</v>
      </c>
      <c r="AN7" t="s">
        <v>76</v>
      </c>
      <c r="AS7" t="s">
        <v>76</v>
      </c>
      <c r="AT7" t="s">
        <v>76</v>
      </c>
      <c r="AU7" t="s">
        <v>98</v>
      </c>
      <c r="AV7" t="s">
        <v>76</v>
      </c>
      <c r="AW7" t="s">
        <v>76</v>
      </c>
      <c r="AX7" t="s">
        <v>76</v>
      </c>
      <c r="AY7" t="s">
        <v>76</v>
      </c>
      <c r="AZ7" t="s">
        <v>76</v>
      </c>
      <c r="BA7" t="s">
        <v>76</v>
      </c>
      <c r="BB7" t="s">
        <v>76</v>
      </c>
      <c r="BC7" t="s">
        <v>76</v>
      </c>
      <c r="BD7" t="s">
        <v>76</v>
      </c>
      <c r="BE7" t="s">
        <v>76</v>
      </c>
      <c r="BF7" t="s">
        <v>76</v>
      </c>
      <c r="BG7" t="s">
        <v>76</v>
      </c>
      <c r="BH7" t="s">
        <v>76</v>
      </c>
      <c r="BI7" t="s">
        <v>76</v>
      </c>
      <c r="BJ7">
        <v>244</v>
      </c>
      <c r="BO7">
        <v>225</v>
      </c>
      <c r="BP7">
        <v>244</v>
      </c>
      <c r="BQ7" s="24">
        <v>0.92</v>
      </c>
      <c r="BR7" s="5">
        <v>43986.994745370372</v>
      </c>
    </row>
    <row r="8" spans="1:70" x14ac:dyDescent="0.25">
      <c r="A8">
        <v>414766</v>
      </c>
      <c r="B8">
        <v>2020</v>
      </c>
      <c r="C8" t="s">
        <v>81</v>
      </c>
      <c r="D8" t="s">
        <v>103</v>
      </c>
      <c r="E8">
        <v>94</v>
      </c>
      <c r="F8" t="s">
        <v>104</v>
      </c>
      <c r="G8">
        <v>95</v>
      </c>
      <c r="H8">
        <v>62088</v>
      </c>
      <c r="I8" t="s">
        <v>73</v>
      </c>
      <c r="K8" t="s">
        <v>90</v>
      </c>
      <c r="L8">
        <v>184</v>
      </c>
      <c r="M8">
        <v>51</v>
      </c>
      <c r="N8">
        <v>654</v>
      </c>
      <c r="O8">
        <v>0</v>
      </c>
      <c r="P8">
        <v>184</v>
      </c>
      <c r="Q8">
        <v>0</v>
      </c>
      <c r="R8">
        <v>0</v>
      </c>
      <c r="S8">
        <v>654</v>
      </c>
      <c r="T8">
        <v>0</v>
      </c>
      <c r="U8">
        <v>0</v>
      </c>
      <c r="V8">
        <v>0</v>
      </c>
      <c r="W8" t="s">
        <v>76</v>
      </c>
      <c r="X8" t="s">
        <v>75</v>
      </c>
      <c r="Y8" t="s">
        <v>75</v>
      </c>
      <c r="Z8" t="s">
        <v>76</v>
      </c>
      <c r="AA8" t="s">
        <v>76</v>
      </c>
      <c r="AH8" t="s">
        <v>76</v>
      </c>
      <c r="AK8" t="s">
        <v>76</v>
      </c>
      <c r="AL8" t="s">
        <v>76</v>
      </c>
      <c r="AM8" t="s">
        <v>76</v>
      </c>
      <c r="AN8" t="s">
        <v>76</v>
      </c>
      <c r="AS8" t="s">
        <v>76</v>
      </c>
      <c r="AT8" t="s">
        <v>76</v>
      </c>
      <c r="AU8" t="s">
        <v>85</v>
      </c>
      <c r="AV8" t="s">
        <v>76</v>
      </c>
      <c r="AW8" t="s">
        <v>76</v>
      </c>
      <c r="AX8" t="s">
        <v>76</v>
      </c>
      <c r="AY8" t="s">
        <v>76</v>
      </c>
      <c r="AZ8" t="s">
        <v>76</v>
      </c>
      <c r="BA8" t="s">
        <v>76</v>
      </c>
      <c r="BB8" t="s">
        <v>76</v>
      </c>
      <c r="BC8" t="s">
        <v>76</v>
      </c>
      <c r="BD8" t="s">
        <v>76</v>
      </c>
      <c r="BE8" t="s">
        <v>76</v>
      </c>
      <c r="BF8" t="s">
        <v>76</v>
      </c>
      <c r="BG8" t="s">
        <v>76</v>
      </c>
      <c r="BH8" t="s">
        <v>76</v>
      </c>
      <c r="BI8" t="s">
        <v>76</v>
      </c>
      <c r="BJ8">
        <v>838</v>
      </c>
      <c r="BO8">
        <v>892</v>
      </c>
      <c r="BP8">
        <v>838</v>
      </c>
      <c r="BQ8" s="24">
        <v>1.06</v>
      </c>
      <c r="BR8" s="5">
        <v>43980.988888888889</v>
      </c>
    </row>
    <row r="9" spans="1:70" x14ac:dyDescent="0.25">
      <c r="A9">
        <v>414743</v>
      </c>
      <c r="B9">
        <v>2020</v>
      </c>
      <c r="C9" t="s">
        <v>81</v>
      </c>
      <c r="D9" t="s">
        <v>106</v>
      </c>
      <c r="E9">
        <v>158</v>
      </c>
      <c r="F9" t="s">
        <v>107</v>
      </c>
      <c r="G9">
        <v>337</v>
      </c>
      <c r="H9">
        <v>62088</v>
      </c>
      <c r="I9" t="s">
        <v>73</v>
      </c>
      <c r="K9" t="s">
        <v>90</v>
      </c>
      <c r="L9">
        <v>0</v>
      </c>
      <c r="M9">
        <v>0</v>
      </c>
      <c r="N9">
        <v>15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 t="s">
        <v>76</v>
      </c>
      <c r="X9" t="s">
        <v>76</v>
      </c>
      <c r="Y9" t="s">
        <v>76</v>
      </c>
      <c r="Z9" t="s">
        <v>76</v>
      </c>
      <c r="AA9" t="s">
        <v>76</v>
      </c>
      <c r="AH9" t="s">
        <v>76</v>
      </c>
      <c r="AK9" t="s">
        <v>76</v>
      </c>
      <c r="AL9" t="s">
        <v>76</v>
      </c>
      <c r="AM9" t="s">
        <v>76</v>
      </c>
      <c r="AN9" t="s">
        <v>76</v>
      </c>
      <c r="AS9" t="s">
        <v>76</v>
      </c>
      <c r="AT9" t="s">
        <v>76</v>
      </c>
      <c r="AU9" t="s">
        <v>77</v>
      </c>
      <c r="AV9" t="s">
        <v>76</v>
      </c>
      <c r="AW9" t="s">
        <v>76</v>
      </c>
      <c r="AX9" t="s">
        <v>76</v>
      </c>
      <c r="AY9" t="s">
        <v>76</v>
      </c>
      <c r="AZ9" t="s">
        <v>76</v>
      </c>
      <c r="BA9" t="s">
        <v>76</v>
      </c>
      <c r="BB9" t="s">
        <v>76</v>
      </c>
      <c r="BC9" t="s">
        <v>76</v>
      </c>
      <c r="BD9" t="s">
        <v>76</v>
      </c>
      <c r="BE9" t="s">
        <v>76</v>
      </c>
      <c r="BF9" t="s">
        <v>76</v>
      </c>
      <c r="BG9" t="s">
        <v>76</v>
      </c>
      <c r="BH9" t="s">
        <v>76</v>
      </c>
      <c r="BI9" t="s">
        <v>76</v>
      </c>
      <c r="BJ9">
        <v>15</v>
      </c>
      <c r="BO9">
        <v>16</v>
      </c>
      <c r="BP9">
        <v>15</v>
      </c>
      <c r="BQ9" s="24">
        <v>1.07</v>
      </c>
      <c r="BR9" s="5">
        <v>43980.99119212963</v>
      </c>
    </row>
    <row r="10" spans="1:70" x14ac:dyDescent="0.25">
      <c r="A10">
        <v>414776</v>
      </c>
      <c r="B10">
        <v>2020</v>
      </c>
      <c r="C10" t="s">
        <v>81</v>
      </c>
      <c r="D10" t="s">
        <v>106</v>
      </c>
      <c r="E10">
        <v>158</v>
      </c>
      <c r="F10" t="s">
        <v>108</v>
      </c>
      <c r="G10">
        <v>508</v>
      </c>
      <c r="H10">
        <v>62088</v>
      </c>
      <c r="I10" t="s">
        <v>73</v>
      </c>
      <c r="K10" t="s">
        <v>90</v>
      </c>
      <c r="L10">
        <v>0</v>
      </c>
      <c r="M10">
        <v>0</v>
      </c>
      <c r="N10">
        <v>14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14</v>
      </c>
      <c r="V10">
        <v>0</v>
      </c>
      <c r="W10" t="s">
        <v>76</v>
      </c>
      <c r="X10" t="s">
        <v>76</v>
      </c>
      <c r="Y10" t="s">
        <v>76</v>
      </c>
      <c r="Z10" t="s">
        <v>76</v>
      </c>
      <c r="AA10" t="s">
        <v>76</v>
      </c>
      <c r="AH10" t="s">
        <v>76</v>
      </c>
      <c r="AK10" t="s">
        <v>76</v>
      </c>
      <c r="AL10" t="s">
        <v>76</v>
      </c>
      <c r="AM10" t="s">
        <v>76</v>
      </c>
      <c r="AN10" t="s">
        <v>76</v>
      </c>
      <c r="AS10" t="s">
        <v>76</v>
      </c>
      <c r="AT10" t="s">
        <v>76</v>
      </c>
      <c r="AU10" t="s">
        <v>77</v>
      </c>
      <c r="AV10" t="s">
        <v>75</v>
      </c>
      <c r="AW10" t="s">
        <v>76</v>
      </c>
      <c r="AX10" t="s">
        <v>76</v>
      </c>
      <c r="AY10" t="s">
        <v>76</v>
      </c>
      <c r="AZ10" t="s">
        <v>75</v>
      </c>
      <c r="BA10" t="s">
        <v>76</v>
      </c>
      <c r="BB10" t="s">
        <v>76</v>
      </c>
      <c r="BC10" t="s">
        <v>75</v>
      </c>
      <c r="BD10" t="s">
        <v>76</v>
      </c>
      <c r="BE10" t="s">
        <v>76</v>
      </c>
      <c r="BF10" t="s">
        <v>76</v>
      </c>
      <c r="BG10" t="s">
        <v>76</v>
      </c>
      <c r="BH10" t="s">
        <v>76</v>
      </c>
      <c r="BI10" t="s">
        <v>76</v>
      </c>
      <c r="BJ10">
        <v>14</v>
      </c>
      <c r="BO10">
        <v>14</v>
      </c>
      <c r="BP10">
        <v>14</v>
      </c>
      <c r="BQ10" s="24">
        <v>1</v>
      </c>
      <c r="BR10" s="5">
        <v>43980.992592592593</v>
      </c>
    </row>
    <row r="11" spans="1:70" x14ac:dyDescent="0.25">
      <c r="A11">
        <v>446454</v>
      </c>
      <c r="B11">
        <v>2020</v>
      </c>
      <c r="C11" t="s">
        <v>81</v>
      </c>
      <c r="D11" t="s">
        <v>113</v>
      </c>
      <c r="E11">
        <v>516</v>
      </c>
      <c r="F11" t="s">
        <v>114</v>
      </c>
      <c r="G11">
        <v>517</v>
      </c>
      <c r="H11">
        <v>62088</v>
      </c>
      <c r="I11" t="s">
        <v>73</v>
      </c>
      <c r="K11" t="s">
        <v>90</v>
      </c>
      <c r="L11">
        <v>0</v>
      </c>
      <c r="M11">
        <v>0</v>
      </c>
      <c r="N11">
        <v>10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 t="s">
        <v>76</v>
      </c>
      <c r="X11" t="s">
        <v>76</v>
      </c>
      <c r="Y11" t="s">
        <v>76</v>
      </c>
      <c r="Z11" t="s">
        <v>76</v>
      </c>
      <c r="AA11" t="s">
        <v>76</v>
      </c>
      <c r="AH11" t="s">
        <v>76</v>
      </c>
      <c r="AK11" t="s">
        <v>76</v>
      </c>
      <c r="AL11" t="s">
        <v>76</v>
      </c>
      <c r="AM11" t="s">
        <v>76</v>
      </c>
      <c r="AN11" t="s">
        <v>76</v>
      </c>
      <c r="AS11" t="s">
        <v>76</v>
      </c>
      <c r="AT11" t="s">
        <v>76</v>
      </c>
      <c r="AU11" t="s">
        <v>77</v>
      </c>
      <c r="AV11" t="s">
        <v>76</v>
      </c>
      <c r="AW11" t="s">
        <v>76</v>
      </c>
      <c r="AZ11" t="s">
        <v>76</v>
      </c>
      <c r="BF11" t="s">
        <v>76</v>
      </c>
      <c r="BG11" t="s">
        <v>76</v>
      </c>
      <c r="BH11" t="s">
        <v>76</v>
      </c>
      <c r="BJ11">
        <v>10</v>
      </c>
      <c r="BO11">
        <v>9</v>
      </c>
      <c r="BP11">
        <v>10</v>
      </c>
      <c r="BQ11" s="24">
        <v>0.9</v>
      </c>
      <c r="BR11" s="5">
        <v>43986.667870370373</v>
      </c>
    </row>
    <row r="12" spans="1:70" x14ac:dyDescent="0.25">
      <c r="A12">
        <v>446455</v>
      </c>
      <c r="B12">
        <v>2020</v>
      </c>
      <c r="C12" t="s">
        <v>81</v>
      </c>
      <c r="D12" t="s">
        <v>118</v>
      </c>
      <c r="E12">
        <v>347</v>
      </c>
      <c r="F12" t="s">
        <v>119</v>
      </c>
      <c r="G12">
        <v>567</v>
      </c>
      <c r="H12">
        <v>62088</v>
      </c>
      <c r="I12" t="s">
        <v>120</v>
      </c>
      <c r="K12" t="s">
        <v>90</v>
      </c>
      <c r="L12">
        <v>0</v>
      </c>
      <c r="M12">
        <v>0</v>
      </c>
      <c r="N12">
        <v>24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 t="s">
        <v>76</v>
      </c>
      <c r="X12" t="s">
        <v>76</v>
      </c>
      <c r="Y12" t="s">
        <v>76</v>
      </c>
      <c r="Z12" t="s">
        <v>76</v>
      </c>
      <c r="AA12" t="s">
        <v>76</v>
      </c>
      <c r="AH12" t="s">
        <v>76</v>
      </c>
      <c r="AK12" t="s">
        <v>76</v>
      </c>
      <c r="AL12" t="s">
        <v>76</v>
      </c>
      <c r="AM12" t="s">
        <v>76</v>
      </c>
      <c r="AN12" t="s">
        <v>76</v>
      </c>
      <c r="AS12" t="s">
        <v>76</v>
      </c>
      <c r="AT12" t="s">
        <v>76</v>
      </c>
      <c r="AU12" t="s">
        <v>85</v>
      </c>
      <c r="AV12" t="s">
        <v>75</v>
      </c>
      <c r="AW12" t="s">
        <v>76</v>
      </c>
      <c r="AZ12" t="s">
        <v>75</v>
      </c>
      <c r="BC12" t="s">
        <v>75</v>
      </c>
      <c r="BF12" t="s">
        <v>76</v>
      </c>
      <c r="BG12" t="s">
        <v>76</v>
      </c>
      <c r="BH12" t="s">
        <v>76</v>
      </c>
      <c r="BJ12">
        <v>24</v>
      </c>
      <c r="BP12">
        <v>24</v>
      </c>
      <c r="BQ12" s="24"/>
      <c r="BR12" s="5">
        <v>43986.931747685187</v>
      </c>
    </row>
    <row r="13" spans="1:70" x14ac:dyDescent="0.25">
      <c r="A13">
        <v>446457</v>
      </c>
      <c r="B13">
        <v>2020</v>
      </c>
      <c r="C13" t="s">
        <v>81</v>
      </c>
      <c r="D13" t="s">
        <v>122</v>
      </c>
      <c r="E13">
        <v>30</v>
      </c>
      <c r="F13" t="s">
        <v>123</v>
      </c>
      <c r="G13">
        <v>563</v>
      </c>
      <c r="H13">
        <v>62088</v>
      </c>
      <c r="I13" t="s">
        <v>73</v>
      </c>
      <c r="K13" t="s">
        <v>90</v>
      </c>
      <c r="L13">
        <v>0</v>
      </c>
      <c r="M13">
        <v>0</v>
      </c>
      <c r="N13">
        <v>38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 t="s">
        <v>76</v>
      </c>
      <c r="X13" t="s">
        <v>76</v>
      </c>
      <c r="Y13" t="s">
        <v>76</v>
      </c>
      <c r="Z13" t="s">
        <v>76</v>
      </c>
      <c r="AA13" t="s">
        <v>76</v>
      </c>
      <c r="AH13" t="s">
        <v>76</v>
      </c>
      <c r="AK13" t="s">
        <v>76</v>
      </c>
      <c r="AL13" t="s">
        <v>76</v>
      </c>
      <c r="AM13" t="s">
        <v>76</v>
      </c>
      <c r="AN13" t="s">
        <v>76</v>
      </c>
      <c r="AS13" t="s">
        <v>76</v>
      </c>
      <c r="AT13" t="s">
        <v>76</v>
      </c>
      <c r="AU13" t="s">
        <v>98</v>
      </c>
      <c r="AV13" t="s">
        <v>76</v>
      </c>
      <c r="AW13" t="s">
        <v>76</v>
      </c>
      <c r="AZ13" t="s">
        <v>76</v>
      </c>
      <c r="BF13" t="s">
        <v>76</v>
      </c>
      <c r="BG13" t="s">
        <v>76</v>
      </c>
      <c r="BH13" t="s">
        <v>76</v>
      </c>
      <c r="BJ13">
        <v>38</v>
      </c>
      <c r="BO13">
        <v>41</v>
      </c>
      <c r="BP13">
        <v>38</v>
      </c>
      <c r="BQ13" s="24">
        <v>1.08</v>
      </c>
      <c r="BR13" s="5">
        <v>43981.036990740744</v>
      </c>
    </row>
    <row r="14" spans="1:70" x14ac:dyDescent="0.25">
      <c r="A14">
        <v>446458</v>
      </c>
      <c r="B14">
        <v>2020</v>
      </c>
      <c r="C14" t="s">
        <v>81</v>
      </c>
      <c r="D14" t="s">
        <v>122</v>
      </c>
      <c r="E14">
        <v>30</v>
      </c>
      <c r="F14" t="s">
        <v>124</v>
      </c>
      <c r="G14">
        <v>568</v>
      </c>
      <c r="H14">
        <v>62088</v>
      </c>
      <c r="I14" t="s">
        <v>120</v>
      </c>
      <c r="K14" t="s">
        <v>90</v>
      </c>
      <c r="L14">
        <v>0</v>
      </c>
      <c r="M14">
        <v>0</v>
      </c>
      <c r="N14">
        <v>61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 t="s">
        <v>76</v>
      </c>
      <c r="X14" t="s">
        <v>76</v>
      </c>
      <c r="Y14" t="s">
        <v>76</v>
      </c>
      <c r="Z14" t="s">
        <v>76</v>
      </c>
      <c r="AA14" t="s">
        <v>76</v>
      </c>
      <c r="AH14" t="s">
        <v>76</v>
      </c>
      <c r="AK14" t="s">
        <v>76</v>
      </c>
      <c r="AL14" t="s">
        <v>76</v>
      </c>
      <c r="AM14" t="s">
        <v>76</v>
      </c>
      <c r="AN14" t="s">
        <v>76</v>
      </c>
      <c r="AS14" t="s">
        <v>76</v>
      </c>
      <c r="AT14" t="s">
        <v>76</v>
      </c>
      <c r="AU14" t="s">
        <v>77</v>
      </c>
      <c r="AV14" t="s">
        <v>76</v>
      </c>
      <c r="AW14" t="s">
        <v>76</v>
      </c>
      <c r="AZ14" t="s">
        <v>76</v>
      </c>
      <c r="BF14" t="s">
        <v>76</v>
      </c>
      <c r="BG14" t="s">
        <v>76</v>
      </c>
      <c r="BH14" t="s">
        <v>76</v>
      </c>
      <c r="BJ14">
        <v>61</v>
      </c>
      <c r="BP14">
        <v>61</v>
      </c>
      <c r="BQ14" s="24"/>
      <c r="BR14" s="5">
        <v>43986.92597222222</v>
      </c>
    </row>
    <row r="15" spans="1:70" x14ac:dyDescent="0.25">
      <c r="A15">
        <v>414736</v>
      </c>
      <c r="B15">
        <v>2020</v>
      </c>
      <c r="C15" t="s">
        <v>81</v>
      </c>
      <c r="D15" t="s">
        <v>122</v>
      </c>
      <c r="E15">
        <v>30</v>
      </c>
      <c r="F15" t="s">
        <v>125</v>
      </c>
      <c r="G15">
        <v>32</v>
      </c>
      <c r="H15">
        <v>62088</v>
      </c>
      <c r="I15" t="s">
        <v>73</v>
      </c>
      <c r="K15" t="s">
        <v>90</v>
      </c>
      <c r="L15">
        <v>0</v>
      </c>
      <c r="M15">
        <v>0</v>
      </c>
      <c r="N15">
        <v>9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9</v>
      </c>
      <c r="V15">
        <v>0</v>
      </c>
      <c r="W15" t="s">
        <v>76</v>
      </c>
      <c r="X15" t="s">
        <v>76</v>
      </c>
      <c r="Y15" t="s">
        <v>76</v>
      </c>
      <c r="Z15" t="s">
        <v>76</v>
      </c>
      <c r="AA15" t="s">
        <v>76</v>
      </c>
      <c r="AH15" t="s">
        <v>76</v>
      </c>
      <c r="AK15" t="s">
        <v>76</v>
      </c>
      <c r="AL15" t="s">
        <v>76</v>
      </c>
      <c r="AM15" t="s">
        <v>76</v>
      </c>
      <c r="AN15" t="s">
        <v>76</v>
      </c>
      <c r="AS15" t="s">
        <v>76</v>
      </c>
      <c r="AT15" t="s">
        <v>76</v>
      </c>
      <c r="AU15" t="s">
        <v>85</v>
      </c>
      <c r="AV15" t="s">
        <v>75</v>
      </c>
      <c r="AW15" t="s">
        <v>76</v>
      </c>
      <c r="AX15" t="s">
        <v>76</v>
      </c>
      <c r="AY15" t="s">
        <v>76</v>
      </c>
      <c r="AZ15" t="s">
        <v>75</v>
      </c>
      <c r="BA15" t="s">
        <v>76</v>
      </c>
      <c r="BB15" t="s">
        <v>76</v>
      </c>
      <c r="BC15" t="s">
        <v>75</v>
      </c>
      <c r="BD15" t="s">
        <v>76</v>
      </c>
      <c r="BE15" t="s">
        <v>76</v>
      </c>
      <c r="BF15" t="s">
        <v>76</v>
      </c>
      <c r="BG15" t="s">
        <v>76</v>
      </c>
      <c r="BH15" t="s">
        <v>76</v>
      </c>
      <c r="BI15" t="s">
        <v>76</v>
      </c>
      <c r="BJ15">
        <v>9</v>
      </c>
      <c r="BO15">
        <v>9</v>
      </c>
      <c r="BP15">
        <v>9</v>
      </c>
      <c r="BQ15" s="24">
        <v>1</v>
      </c>
      <c r="BR15" s="5">
        <v>43981.011261574073</v>
      </c>
    </row>
    <row r="16" spans="1:70" x14ac:dyDescent="0.25">
      <c r="A16">
        <v>414737</v>
      </c>
      <c r="B16">
        <v>2020</v>
      </c>
      <c r="C16" t="s">
        <v>81</v>
      </c>
      <c r="D16" t="s">
        <v>122</v>
      </c>
      <c r="E16">
        <v>30</v>
      </c>
      <c r="F16" t="s">
        <v>126</v>
      </c>
      <c r="G16">
        <v>33</v>
      </c>
      <c r="H16">
        <v>62088</v>
      </c>
      <c r="I16" t="s">
        <v>73</v>
      </c>
      <c r="K16" t="s">
        <v>90</v>
      </c>
      <c r="L16">
        <v>0</v>
      </c>
      <c r="M16">
        <v>0</v>
      </c>
      <c r="N16">
        <v>53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32</v>
      </c>
      <c r="V16">
        <v>0</v>
      </c>
      <c r="W16" t="s">
        <v>76</v>
      </c>
      <c r="X16" t="s">
        <v>76</v>
      </c>
      <c r="Y16" t="s">
        <v>76</v>
      </c>
      <c r="Z16" t="s">
        <v>76</v>
      </c>
      <c r="AA16" t="s">
        <v>76</v>
      </c>
      <c r="AH16" t="s">
        <v>76</v>
      </c>
      <c r="AK16" t="s">
        <v>76</v>
      </c>
      <c r="AL16" t="s">
        <v>76</v>
      </c>
      <c r="AM16" t="s">
        <v>76</v>
      </c>
      <c r="AN16" t="s">
        <v>76</v>
      </c>
      <c r="AS16" t="s">
        <v>76</v>
      </c>
      <c r="AT16" t="s">
        <v>76</v>
      </c>
      <c r="AU16" t="s">
        <v>85</v>
      </c>
      <c r="AV16" t="s">
        <v>75</v>
      </c>
      <c r="AW16" t="s">
        <v>76</v>
      </c>
      <c r="AX16" t="s">
        <v>76</v>
      </c>
      <c r="AY16" t="s">
        <v>76</v>
      </c>
      <c r="AZ16" t="s">
        <v>75</v>
      </c>
      <c r="BA16" t="s">
        <v>76</v>
      </c>
      <c r="BB16" t="s">
        <v>76</v>
      </c>
      <c r="BC16" t="s">
        <v>75</v>
      </c>
      <c r="BD16" t="s">
        <v>76</v>
      </c>
      <c r="BE16" t="s">
        <v>76</v>
      </c>
      <c r="BF16" t="s">
        <v>76</v>
      </c>
      <c r="BG16" t="s">
        <v>76</v>
      </c>
      <c r="BH16" t="s">
        <v>76</v>
      </c>
      <c r="BI16" t="s">
        <v>76</v>
      </c>
      <c r="BJ16">
        <v>53</v>
      </c>
      <c r="BO16">
        <v>50</v>
      </c>
      <c r="BP16">
        <v>53</v>
      </c>
      <c r="BQ16" s="24">
        <v>0.94</v>
      </c>
      <c r="BR16" s="5">
        <v>43981.012187499997</v>
      </c>
    </row>
    <row r="17" spans="1:70" x14ac:dyDescent="0.25">
      <c r="A17">
        <v>414759</v>
      </c>
      <c r="B17">
        <v>2020</v>
      </c>
      <c r="C17" t="s">
        <v>81</v>
      </c>
      <c r="D17" t="s">
        <v>122</v>
      </c>
      <c r="E17">
        <v>30</v>
      </c>
      <c r="F17" t="s">
        <v>128</v>
      </c>
      <c r="G17">
        <v>340</v>
      </c>
      <c r="H17">
        <v>62088</v>
      </c>
      <c r="I17" t="s">
        <v>73</v>
      </c>
      <c r="K17" t="s">
        <v>90</v>
      </c>
      <c r="L17">
        <v>0</v>
      </c>
      <c r="M17">
        <v>0</v>
      </c>
      <c r="N17">
        <v>54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54</v>
      </c>
      <c r="V17">
        <v>0</v>
      </c>
      <c r="W17" t="s">
        <v>76</v>
      </c>
      <c r="X17" t="s">
        <v>76</v>
      </c>
      <c r="Y17" t="s">
        <v>76</v>
      </c>
      <c r="Z17" t="s">
        <v>76</v>
      </c>
      <c r="AA17" t="s">
        <v>76</v>
      </c>
      <c r="AH17" t="s">
        <v>76</v>
      </c>
      <c r="AK17" t="s">
        <v>76</v>
      </c>
      <c r="AL17" t="s">
        <v>76</v>
      </c>
      <c r="AM17" t="s">
        <v>76</v>
      </c>
      <c r="AN17" t="s">
        <v>76</v>
      </c>
      <c r="AS17" t="s">
        <v>76</v>
      </c>
      <c r="AT17" t="s">
        <v>76</v>
      </c>
      <c r="AU17" t="s">
        <v>85</v>
      </c>
      <c r="AV17" t="s">
        <v>75</v>
      </c>
      <c r="AW17" t="s">
        <v>76</v>
      </c>
      <c r="AX17" t="s">
        <v>76</v>
      </c>
      <c r="AY17" t="s">
        <v>76</v>
      </c>
      <c r="AZ17" t="s">
        <v>75</v>
      </c>
      <c r="BA17" t="s">
        <v>76</v>
      </c>
      <c r="BB17" t="s">
        <v>76</v>
      </c>
      <c r="BC17" t="s">
        <v>75</v>
      </c>
      <c r="BD17" t="s">
        <v>76</v>
      </c>
      <c r="BE17" t="s">
        <v>76</v>
      </c>
      <c r="BF17" t="s">
        <v>76</v>
      </c>
      <c r="BG17" t="s">
        <v>76</v>
      </c>
      <c r="BH17" t="s">
        <v>76</v>
      </c>
      <c r="BI17" t="s">
        <v>76</v>
      </c>
      <c r="BJ17">
        <v>54</v>
      </c>
      <c r="BO17">
        <v>71</v>
      </c>
      <c r="BP17">
        <v>54</v>
      </c>
      <c r="BQ17" s="24">
        <v>1.31</v>
      </c>
      <c r="BR17" s="5">
        <v>43981.019062500003</v>
      </c>
    </row>
    <row r="18" spans="1:70" x14ac:dyDescent="0.25">
      <c r="A18">
        <v>414745</v>
      </c>
      <c r="B18">
        <v>2020</v>
      </c>
      <c r="C18" t="s">
        <v>81</v>
      </c>
      <c r="D18" t="s">
        <v>130</v>
      </c>
      <c r="E18">
        <v>39</v>
      </c>
      <c r="F18" t="s">
        <v>131</v>
      </c>
      <c r="G18">
        <v>40</v>
      </c>
      <c r="H18">
        <v>62088</v>
      </c>
      <c r="I18" t="s">
        <v>73</v>
      </c>
      <c r="K18" t="s">
        <v>90</v>
      </c>
      <c r="L18">
        <v>150</v>
      </c>
      <c r="M18">
        <v>40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 t="s">
        <v>76</v>
      </c>
      <c r="X18" t="s">
        <v>76</v>
      </c>
      <c r="Y18" t="s">
        <v>76</v>
      </c>
      <c r="Z18" t="s">
        <v>76</v>
      </c>
      <c r="AA18" t="s">
        <v>76</v>
      </c>
      <c r="AH18" t="s">
        <v>76</v>
      </c>
      <c r="AK18" t="s">
        <v>76</v>
      </c>
      <c r="AL18" t="s">
        <v>76</v>
      </c>
      <c r="AM18" t="s">
        <v>76</v>
      </c>
      <c r="AN18" t="s">
        <v>76</v>
      </c>
      <c r="AS18" t="s">
        <v>76</v>
      </c>
      <c r="AT18" t="s">
        <v>76</v>
      </c>
      <c r="AU18" t="s">
        <v>98</v>
      </c>
      <c r="AV18" t="s">
        <v>75</v>
      </c>
      <c r="AW18" t="s">
        <v>76</v>
      </c>
      <c r="AX18" t="s">
        <v>76</v>
      </c>
      <c r="AY18" t="s">
        <v>76</v>
      </c>
      <c r="AZ18" t="s">
        <v>75</v>
      </c>
      <c r="BA18" t="s">
        <v>76</v>
      </c>
      <c r="BB18" t="s">
        <v>76</v>
      </c>
      <c r="BC18" t="s">
        <v>75</v>
      </c>
      <c r="BD18" t="s">
        <v>76</v>
      </c>
      <c r="BE18" t="s">
        <v>76</v>
      </c>
      <c r="BF18" t="s">
        <v>76</v>
      </c>
      <c r="BG18" t="s">
        <v>76</v>
      </c>
      <c r="BH18" t="s">
        <v>76</v>
      </c>
      <c r="BI18" t="s">
        <v>76</v>
      </c>
      <c r="BJ18">
        <v>150</v>
      </c>
      <c r="BO18">
        <v>128</v>
      </c>
      <c r="BP18">
        <v>150</v>
      </c>
      <c r="BQ18" s="24">
        <v>0.85</v>
      </c>
      <c r="BR18" s="5">
        <v>43981.019930555558</v>
      </c>
    </row>
    <row r="19" spans="1:70" x14ac:dyDescent="0.25">
      <c r="A19">
        <v>414774</v>
      </c>
      <c r="B19">
        <v>2020</v>
      </c>
      <c r="C19" t="s">
        <v>81</v>
      </c>
      <c r="D19" t="s">
        <v>130</v>
      </c>
      <c r="E19">
        <v>39</v>
      </c>
      <c r="F19" t="s">
        <v>132</v>
      </c>
      <c r="G19">
        <v>285</v>
      </c>
      <c r="H19">
        <v>62088</v>
      </c>
      <c r="I19" t="s">
        <v>73</v>
      </c>
      <c r="K19" t="s">
        <v>90</v>
      </c>
      <c r="L19">
        <v>0</v>
      </c>
      <c r="M19">
        <v>0</v>
      </c>
      <c r="N19">
        <v>22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 t="s">
        <v>76</v>
      </c>
      <c r="X19" t="s">
        <v>76</v>
      </c>
      <c r="Y19" t="s">
        <v>76</v>
      </c>
      <c r="Z19" t="s">
        <v>76</v>
      </c>
      <c r="AA19" t="s">
        <v>76</v>
      </c>
      <c r="AH19" t="s">
        <v>76</v>
      </c>
      <c r="AK19" t="s">
        <v>76</v>
      </c>
      <c r="AL19" t="s">
        <v>76</v>
      </c>
      <c r="AM19" t="s">
        <v>76</v>
      </c>
      <c r="AN19" t="s">
        <v>76</v>
      </c>
      <c r="AS19" t="s">
        <v>76</v>
      </c>
      <c r="AT19" t="s">
        <v>76</v>
      </c>
      <c r="AU19" t="s">
        <v>77</v>
      </c>
      <c r="AV19" t="s">
        <v>76</v>
      </c>
      <c r="AW19" t="s">
        <v>76</v>
      </c>
      <c r="AX19" t="s">
        <v>76</v>
      </c>
      <c r="AY19" t="s">
        <v>76</v>
      </c>
      <c r="AZ19" t="s">
        <v>76</v>
      </c>
      <c r="BA19" t="s">
        <v>76</v>
      </c>
      <c r="BB19" t="s">
        <v>76</v>
      </c>
      <c r="BC19" t="s">
        <v>76</v>
      </c>
      <c r="BD19" t="s">
        <v>76</v>
      </c>
      <c r="BE19" t="s">
        <v>76</v>
      </c>
      <c r="BF19" t="s">
        <v>76</v>
      </c>
      <c r="BG19" t="s">
        <v>76</v>
      </c>
      <c r="BH19" t="s">
        <v>76</v>
      </c>
      <c r="BI19" t="s">
        <v>76</v>
      </c>
      <c r="BJ19">
        <v>22</v>
      </c>
      <c r="BO19">
        <v>22</v>
      </c>
      <c r="BP19">
        <v>22</v>
      </c>
      <c r="BQ19" s="24">
        <v>1</v>
      </c>
      <c r="BR19" s="5">
        <v>43981.020219907405</v>
      </c>
    </row>
    <row r="20" spans="1:70" x14ac:dyDescent="0.25">
      <c r="A20">
        <v>414760</v>
      </c>
      <c r="B20">
        <v>2020</v>
      </c>
      <c r="C20" t="s">
        <v>81</v>
      </c>
      <c r="D20" t="s">
        <v>138</v>
      </c>
      <c r="E20">
        <v>43</v>
      </c>
      <c r="F20" t="s">
        <v>140</v>
      </c>
      <c r="G20">
        <v>59</v>
      </c>
      <c r="H20">
        <v>62088</v>
      </c>
      <c r="I20" t="s">
        <v>73</v>
      </c>
      <c r="K20" t="s">
        <v>90</v>
      </c>
      <c r="L20">
        <v>0</v>
      </c>
      <c r="M20">
        <v>0</v>
      </c>
      <c r="N20">
        <v>34</v>
      </c>
      <c r="O20">
        <v>0</v>
      </c>
      <c r="P20">
        <v>0</v>
      </c>
      <c r="Q20">
        <v>0</v>
      </c>
      <c r="S20">
        <v>34</v>
      </c>
      <c r="T20">
        <v>0</v>
      </c>
      <c r="U20">
        <v>22</v>
      </c>
      <c r="W20" t="s">
        <v>76</v>
      </c>
      <c r="X20" t="s">
        <v>75</v>
      </c>
      <c r="Y20" t="s">
        <v>76</v>
      </c>
      <c r="Z20" t="s">
        <v>76</v>
      </c>
      <c r="AA20" t="s">
        <v>76</v>
      </c>
      <c r="AH20" t="s">
        <v>76</v>
      </c>
      <c r="AK20" t="s">
        <v>76</v>
      </c>
      <c r="AL20" t="s">
        <v>76</v>
      </c>
      <c r="AM20" t="s">
        <v>76</v>
      </c>
      <c r="AN20" t="s">
        <v>76</v>
      </c>
      <c r="AS20" t="s">
        <v>75</v>
      </c>
      <c r="AT20" t="s">
        <v>76</v>
      </c>
      <c r="AU20" t="s">
        <v>77</v>
      </c>
      <c r="AV20" t="s">
        <v>75</v>
      </c>
      <c r="AW20" t="s">
        <v>76</v>
      </c>
      <c r="AX20" t="s">
        <v>76</v>
      </c>
      <c r="AY20" t="s">
        <v>76</v>
      </c>
      <c r="AZ20" t="s">
        <v>75</v>
      </c>
      <c r="BA20" t="s">
        <v>76</v>
      </c>
      <c r="BB20" t="s">
        <v>76</v>
      </c>
      <c r="BC20" t="s">
        <v>75</v>
      </c>
      <c r="BD20" t="s">
        <v>76</v>
      </c>
      <c r="BE20" t="s">
        <v>76</v>
      </c>
      <c r="BF20" t="s">
        <v>76</v>
      </c>
      <c r="BG20" t="s">
        <v>76</v>
      </c>
      <c r="BH20" t="s">
        <v>76</v>
      </c>
      <c r="BI20" t="s">
        <v>76</v>
      </c>
      <c r="BJ20">
        <v>34</v>
      </c>
      <c r="BO20">
        <v>28</v>
      </c>
      <c r="BP20">
        <v>34</v>
      </c>
      <c r="BQ20" s="24">
        <v>0.82</v>
      </c>
      <c r="BR20" s="5">
        <v>43981.04005787037</v>
      </c>
    </row>
    <row r="21" spans="1:70" x14ac:dyDescent="0.25">
      <c r="A21">
        <v>414770</v>
      </c>
      <c r="B21">
        <v>2020</v>
      </c>
      <c r="C21" t="s">
        <v>81</v>
      </c>
      <c r="D21" t="s">
        <v>138</v>
      </c>
      <c r="E21">
        <v>43</v>
      </c>
      <c r="F21" t="s">
        <v>141</v>
      </c>
      <c r="G21">
        <v>335</v>
      </c>
      <c r="H21">
        <v>62088</v>
      </c>
      <c r="I21" t="s">
        <v>73</v>
      </c>
      <c r="K21" t="s">
        <v>90</v>
      </c>
      <c r="L21">
        <v>10</v>
      </c>
      <c r="M21">
        <v>3</v>
      </c>
      <c r="N21">
        <v>7</v>
      </c>
      <c r="O21">
        <v>0</v>
      </c>
      <c r="P21">
        <v>10</v>
      </c>
      <c r="Q21">
        <v>0</v>
      </c>
      <c r="R21">
        <v>10</v>
      </c>
      <c r="S21">
        <v>7</v>
      </c>
      <c r="T21">
        <v>0</v>
      </c>
      <c r="U21">
        <v>7</v>
      </c>
      <c r="W21" t="s">
        <v>76</v>
      </c>
      <c r="X21" t="s">
        <v>76</v>
      </c>
      <c r="Y21" t="s">
        <v>76</v>
      </c>
      <c r="Z21" t="s">
        <v>76</v>
      </c>
      <c r="AA21" t="s">
        <v>76</v>
      </c>
      <c r="AH21" t="s">
        <v>76</v>
      </c>
      <c r="AK21" t="s">
        <v>76</v>
      </c>
      <c r="AL21" t="s">
        <v>76</v>
      </c>
      <c r="AM21" t="s">
        <v>76</v>
      </c>
      <c r="AN21" t="s">
        <v>76</v>
      </c>
      <c r="AS21" t="s">
        <v>76</v>
      </c>
      <c r="AT21" t="s">
        <v>76</v>
      </c>
      <c r="AU21" t="s">
        <v>85</v>
      </c>
      <c r="AV21" t="s">
        <v>75</v>
      </c>
      <c r="AW21" t="s">
        <v>76</v>
      </c>
      <c r="AX21" t="s">
        <v>76</v>
      </c>
      <c r="AY21" t="s">
        <v>76</v>
      </c>
      <c r="AZ21" t="s">
        <v>75</v>
      </c>
      <c r="BA21" t="s">
        <v>76</v>
      </c>
      <c r="BB21" t="s">
        <v>76</v>
      </c>
      <c r="BC21" t="s">
        <v>75</v>
      </c>
      <c r="BD21" t="s">
        <v>76</v>
      </c>
      <c r="BE21" t="s">
        <v>76</v>
      </c>
      <c r="BF21" t="s">
        <v>76</v>
      </c>
      <c r="BG21" t="s">
        <v>76</v>
      </c>
      <c r="BH21" t="s">
        <v>76</v>
      </c>
      <c r="BI21" t="s">
        <v>76</v>
      </c>
      <c r="BJ21">
        <v>17</v>
      </c>
      <c r="BO21">
        <v>17</v>
      </c>
      <c r="BP21">
        <v>17</v>
      </c>
      <c r="BQ21" s="24">
        <v>1</v>
      </c>
      <c r="BR21" s="5">
        <v>43981.040358796294</v>
      </c>
    </row>
    <row r="22" spans="1:70" x14ac:dyDescent="0.25">
      <c r="A22">
        <v>414753</v>
      </c>
      <c r="B22">
        <v>2020</v>
      </c>
      <c r="C22" t="s">
        <v>81</v>
      </c>
      <c r="D22" t="s">
        <v>138</v>
      </c>
      <c r="E22">
        <v>43</v>
      </c>
      <c r="F22" t="s">
        <v>146</v>
      </c>
      <c r="G22">
        <v>82</v>
      </c>
      <c r="H22">
        <v>62088</v>
      </c>
      <c r="I22" t="s">
        <v>73</v>
      </c>
      <c r="K22" t="s">
        <v>90</v>
      </c>
      <c r="L22">
        <v>0</v>
      </c>
      <c r="M22">
        <v>0</v>
      </c>
      <c r="N22">
        <v>32</v>
      </c>
      <c r="O22">
        <v>0</v>
      </c>
      <c r="P22">
        <v>0</v>
      </c>
      <c r="Q22">
        <v>0</v>
      </c>
      <c r="R22">
        <v>0</v>
      </c>
      <c r="S22">
        <v>32</v>
      </c>
      <c r="T22">
        <v>0</v>
      </c>
      <c r="U22">
        <v>17</v>
      </c>
      <c r="V22">
        <v>0</v>
      </c>
      <c r="W22" t="s">
        <v>76</v>
      </c>
      <c r="X22" t="s">
        <v>76</v>
      </c>
      <c r="Y22" t="s">
        <v>76</v>
      </c>
      <c r="Z22" t="s">
        <v>76</v>
      </c>
      <c r="AA22" t="s">
        <v>76</v>
      </c>
      <c r="AH22" t="s">
        <v>76</v>
      </c>
      <c r="AK22" t="s">
        <v>76</v>
      </c>
      <c r="AL22" t="s">
        <v>76</v>
      </c>
      <c r="AM22" t="s">
        <v>76</v>
      </c>
      <c r="AN22" t="s">
        <v>76</v>
      </c>
      <c r="AS22" t="s">
        <v>76</v>
      </c>
      <c r="AT22" t="s">
        <v>76</v>
      </c>
      <c r="AU22" t="s">
        <v>77</v>
      </c>
      <c r="AV22" t="s">
        <v>75</v>
      </c>
      <c r="AW22" t="s">
        <v>76</v>
      </c>
      <c r="AX22" t="s">
        <v>76</v>
      </c>
      <c r="AY22" t="s">
        <v>76</v>
      </c>
      <c r="AZ22" t="s">
        <v>75</v>
      </c>
      <c r="BA22" t="s">
        <v>76</v>
      </c>
      <c r="BB22" t="s">
        <v>76</v>
      </c>
      <c r="BC22" t="s">
        <v>75</v>
      </c>
      <c r="BD22" t="s">
        <v>76</v>
      </c>
      <c r="BE22" t="s">
        <v>76</v>
      </c>
      <c r="BF22" t="s">
        <v>76</v>
      </c>
      <c r="BG22" t="s">
        <v>76</v>
      </c>
      <c r="BH22" t="s">
        <v>76</v>
      </c>
      <c r="BI22" t="s">
        <v>76</v>
      </c>
      <c r="BJ22">
        <v>32</v>
      </c>
      <c r="BO22">
        <v>24</v>
      </c>
      <c r="BP22">
        <v>32</v>
      </c>
      <c r="BQ22" s="24">
        <v>0.75</v>
      </c>
      <c r="BR22" s="5">
        <v>43981.052499999998</v>
      </c>
    </row>
    <row r="23" spans="1:70" x14ac:dyDescent="0.25">
      <c r="A23">
        <v>414746</v>
      </c>
      <c r="B23">
        <v>2020</v>
      </c>
      <c r="C23" t="s">
        <v>92</v>
      </c>
      <c r="D23" t="s">
        <v>88</v>
      </c>
      <c r="E23">
        <v>13</v>
      </c>
      <c r="F23" t="s">
        <v>93</v>
      </c>
      <c r="G23">
        <v>65</v>
      </c>
      <c r="H23">
        <v>62088</v>
      </c>
      <c r="I23" t="s">
        <v>73</v>
      </c>
      <c r="K23" t="s">
        <v>90</v>
      </c>
      <c r="L23">
        <v>53</v>
      </c>
      <c r="M23">
        <v>18</v>
      </c>
      <c r="N23">
        <v>0</v>
      </c>
      <c r="O23">
        <v>0</v>
      </c>
      <c r="P23">
        <v>0</v>
      </c>
      <c r="Q23">
        <v>0</v>
      </c>
      <c r="S23">
        <v>0</v>
      </c>
      <c r="T23">
        <v>0</v>
      </c>
      <c r="W23" t="s">
        <v>76</v>
      </c>
      <c r="X23" t="s">
        <v>76</v>
      </c>
      <c r="Y23" t="s">
        <v>76</v>
      </c>
      <c r="Z23" t="s">
        <v>76</v>
      </c>
      <c r="AA23" t="s">
        <v>76</v>
      </c>
      <c r="AH23" t="s">
        <v>76</v>
      </c>
      <c r="AK23" t="s">
        <v>76</v>
      </c>
      <c r="AL23" t="s">
        <v>76</v>
      </c>
      <c r="AM23" t="s">
        <v>76</v>
      </c>
      <c r="AN23" t="s">
        <v>76</v>
      </c>
      <c r="AS23" t="s">
        <v>76</v>
      </c>
      <c r="AT23" t="s">
        <v>76</v>
      </c>
      <c r="AU23" t="s">
        <v>85</v>
      </c>
      <c r="AV23" t="s">
        <v>75</v>
      </c>
      <c r="AW23" t="s">
        <v>76</v>
      </c>
      <c r="AX23" t="s">
        <v>76</v>
      </c>
      <c r="AY23" t="s">
        <v>76</v>
      </c>
      <c r="AZ23" t="s">
        <v>75</v>
      </c>
      <c r="BA23" t="s">
        <v>76</v>
      </c>
      <c r="BB23" t="s">
        <v>76</v>
      </c>
      <c r="BC23" t="s">
        <v>76</v>
      </c>
      <c r="BD23" t="s">
        <v>75</v>
      </c>
      <c r="BE23" t="s">
        <v>76</v>
      </c>
      <c r="BF23" t="s">
        <v>76</v>
      </c>
      <c r="BG23" t="s">
        <v>76</v>
      </c>
      <c r="BH23" t="s">
        <v>76</v>
      </c>
      <c r="BI23" t="s">
        <v>76</v>
      </c>
      <c r="BJ23">
        <v>53</v>
      </c>
      <c r="BO23">
        <v>53</v>
      </c>
      <c r="BP23">
        <v>53</v>
      </c>
      <c r="BQ23" s="24">
        <v>1</v>
      </c>
      <c r="BR23" s="5">
        <v>43981.017453703702</v>
      </c>
    </row>
    <row r="24" spans="1:70" x14ac:dyDescent="0.25">
      <c r="A24">
        <v>446448</v>
      </c>
      <c r="B24">
        <v>2020</v>
      </c>
      <c r="C24" t="s">
        <v>92</v>
      </c>
      <c r="D24" t="s">
        <v>103</v>
      </c>
      <c r="E24">
        <v>94</v>
      </c>
      <c r="F24" t="s">
        <v>105</v>
      </c>
      <c r="G24">
        <v>565</v>
      </c>
      <c r="H24">
        <v>62088</v>
      </c>
      <c r="I24" t="s">
        <v>73</v>
      </c>
      <c r="K24" t="s">
        <v>90</v>
      </c>
      <c r="L24">
        <v>0</v>
      </c>
      <c r="M24">
        <v>0</v>
      </c>
      <c r="N24">
        <v>18</v>
      </c>
      <c r="O24">
        <v>0</v>
      </c>
      <c r="P24">
        <v>0</v>
      </c>
      <c r="Q24">
        <v>0</v>
      </c>
      <c r="S24">
        <v>0</v>
      </c>
      <c r="T24">
        <v>0</v>
      </c>
      <c r="W24" t="s">
        <v>76</v>
      </c>
      <c r="X24" t="s">
        <v>76</v>
      </c>
      <c r="Y24" t="s">
        <v>76</v>
      </c>
      <c r="Z24" t="s">
        <v>76</v>
      </c>
      <c r="AA24" t="s">
        <v>76</v>
      </c>
      <c r="AH24" t="s">
        <v>76</v>
      </c>
      <c r="AK24" t="s">
        <v>76</v>
      </c>
      <c r="AL24" t="s">
        <v>76</v>
      </c>
      <c r="AM24" t="s">
        <v>76</v>
      </c>
      <c r="AN24" t="s">
        <v>76</v>
      </c>
      <c r="AS24" t="s">
        <v>76</v>
      </c>
      <c r="AT24" t="s">
        <v>76</v>
      </c>
      <c r="AU24" t="s">
        <v>85</v>
      </c>
      <c r="AV24" t="s">
        <v>76</v>
      </c>
      <c r="AW24" t="s">
        <v>76</v>
      </c>
      <c r="AZ24" t="s">
        <v>76</v>
      </c>
      <c r="BF24" t="s">
        <v>76</v>
      </c>
      <c r="BG24" t="s">
        <v>76</v>
      </c>
      <c r="BH24" t="s">
        <v>76</v>
      </c>
      <c r="BJ24">
        <v>18</v>
      </c>
      <c r="BO24">
        <v>18</v>
      </c>
      <c r="BP24">
        <v>18</v>
      </c>
      <c r="BQ24" s="24">
        <v>1</v>
      </c>
      <c r="BR24" s="5">
        <v>43980.990706018521</v>
      </c>
    </row>
    <row r="25" spans="1:70" x14ac:dyDescent="0.25">
      <c r="A25">
        <v>446452</v>
      </c>
      <c r="B25">
        <v>2020</v>
      </c>
      <c r="C25" t="s">
        <v>92</v>
      </c>
      <c r="D25" t="s">
        <v>109</v>
      </c>
      <c r="E25">
        <v>97</v>
      </c>
      <c r="F25" t="s">
        <v>111</v>
      </c>
      <c r="G25">
        <v>591</v>
      </c>
      <c r="H25">
        <v>62088</v>
      </c>
      <c r="I25" t="s">
        <v>73</v>
      </c>
      <c r="K25" t="s">
        <v>90</v>
      </c>
      <c r="L25">
        <v>0</v>
      </c>
      <c r="M25">
        <v>0</v>
      </c>
      <c r="N25">
        <v>20</v>
      </c>
      <c r="O25">
        <v>0</v>
      </c>
      <c r="P25">
        <v>0</v>
      </c>
      <c r="Q25">
        <v>0</v>
      </c>
      <c r="S25">
        <v>0</v>
      </c>
      <c r="T25">
        <v>0</v>
      </c>
      <c r="W25" t="s">
        <v>75</v>
      </c>
      <c r="X25" t="s">
        <v>76</v>
      </c>
      <c r="Y25" t="s">
        <v>76</v>
      </c>
      <c r="Z25" t="s">
        <v>76</v>
      </c>
      <c r="AA25" t="s">
        <v>76</v>
      </c>
      <c r="AH25" t="s">
        <v>76</v>
      </c>
      <c r="AK25" t="s">
        <v>76</v>
      </c>
      <c r="AL25" t="s">
        <v>76</v>
      </c>
      <c r="AM25" t="s">
        <v>76</v>
      </c>
      <c r="AN25" t="s">
        <v>76</v>
      </c>
      <c r="AS25" t="s">
        <v>76</v>
      </c>
      <c r="AT25" t="s">
        <v>76</v>
      </c>
      <c r="AU25" t="s">
        <v>85</v>
      </c>
      <c r="AV25" t="s">
        <v>76</v>
      </c>
      <c r="AW25" t="s">
        <v>76</v>
      </c>
      <c r="AZ25" t="s">
        <v>76</v>
      </c>
      <c r="BF25" t="s">
        <v>76</v>
      </c>
      <c r="BG25" t="s">
        <v>76</v>
      </c>
      <c r="BH25" t="s">
        <v>76</v>
      </c>
      <c r="BJ25">
        <v>20</v>
      </c>
      <c r="BO25">
        <v>20</v>
      </c>
      <c r="BP25">
        <v>20</v>
      </c>
      <c r="BQ25" s="24">
        <v>1</v>
      </c>
      <c r="BR25" s="5">
        <v>43981.000451388885</v>
      </c>
    </row>
    <row r="26" spans="1:70" x14ac:dyDescent="0.25">
      <c r="A26">
        <v>446453</v>
      </c>
      <c r="B26">
        <v>2020</v>
      </c>
      <c r="C26" t="s">
        <v>92</v>
      </c>
      <c r="D26" t="s">
        <v>109</v>
      </c>
      <c r="E26">
        <v>97</v>
      </c>
      <c r="F26" t="s">
        <v>112</v>
      </c>
      <c r="G26">
        <v>592</v>
      </c>
      <c r="H26">
        <v>62088</v>
      </c>
      <c r="I26" t="s">
        <v>73</v>
      </c>
      <c r="K26" t="s">
        <v>90</v>
      </c>
      <c r="L26">
        <v>38</v>
      </c>
      <c r="M26">
        <v>16</v>
      </c>
      <c r="N26">
        <v>0</v>
      </c>
      <c r="O26">
        <v>0</v>
      </c>
      <c r="P26">
        <v>0</v>
      </c>
      <c r="Q26">
        <v>0</v>
      </c>
      <c r="S26">
        <v>0</v>
      </c>
      <c r="T26">
        <v>0</v>
      </c>
      <c r="W26" t="s">
        <v>75</v>
      </c>
      <c r="X26" t="s">
        <v>76</v>
      </c>
      <c r="Y26" t="s">
        <v>76</v>
      </c>
      <c r="Z26" t="s">
        <v>76</v>
      </c>
      <c r="AA26" t="s">
        <v>76</v>
      </c>
      <c r="AH26" t="s">
        <v>76</v>
      </c>
      <c r="AK26" t="s">
        <v>76</v>
      </c>
      <c r="AL26" t="s">
        <v>76</v>
      </c>
      <c r="AM26" t="s">
        <v>76</v>
      </c>
      <c r="AN26" t="s">
        <v>76</v>
      </c>
      <c r="AS26" t="s">
        <v>76</v>
      </c>
      <c r="AT26" t="s">
        <v>76</v>
      </c>
      <c r="AU26" t="s">
        <v>85</v>
      </c>
      <c r="AV26" t="s">
        <v>76</v>
      </c>
      <c r="AW26" t="s">
        <v>76</v>
      </c>
      <c r="AZ26" t="s">
        <v>76</v>
      </c>
      <c r="BF26" t="s">
        <v>76</v>
      </c>
      <c r="BG26" t="s">
        <v>76</v>
      </c>
      <c r="BH26" t="s">
        <v>76</v>
      </c>
      <c r="BJ26">
        <v>38</v>
      </c>
      <c r="BO26">
        <v>38</v>
      </c>
      <c r="BP26">
        <v>38</v>
      </c>
      <c r="BQ26" s="24">
        <v>1</v>
      </c>
      <c r="BR26" s="5">
        <v>43981.001759259256</v>
      </c>
    </row>
    <row r="27" spans="1:70" x14ac:dyDescent="0.25">
      <c r="A27">
        <v>446456</v>
      </c>
      <c r="B27">
        <v>2020</v>
      </c>
      <c r="C27" t="s">
        <v>92</v>
      </c>
      <c r="D27" t="s">
        <v>118</v>
      </c>
      <c r="E27">
        <v>347</v>
      </c>
      <c r="F27" t="s">
        <v>121</v>
      </c>
      <c r="G27">
        <v>564</v>
      </c>
      <c r="H27">
        <v>62088</v>
      </c>
      <c r="I27" t="s">
        <v>73</v>
      </c>
      <c r="K27" t="s">
        <v>90</v>
      </c>
      <c r="L27">
        <v>0</v>
      </c>
      <c r="M27">
        <v>0</v>
      </c>
      <c r="N27">
        <v>6</v>
      </c>
      <c r="O27">
        <v>0</v>
      </c>
      <c r="P27">
        <v>0</v>
      </c>
      <c r="Q27">
        <v>0</v>
      </c>
      <c r="S27">
        <v>0</v>
      </c>
      <c r="T27">
        <v>0</v>
      </c>
      <c r="W27" t="s">
        <v>76</v>
      </c>
      <c r="X27" t="s">
        <v>76</v>
      </c>
      <c r="Y27" t="s">
        <v>76</v>
      </c>
      <c r="Z27" t="s">
        <v>76</v>
      </c>
      <c r="AA27" t="s">
        <v>76</v>
      </c>
      <c r="AH27" t="s">
        <v>76</v>
      </c>
      <c r="AK27" t="s">
        <v>76</v>
      </c>
      <c r="AL27" t="s">
        <v>76</v>
      </c>
      <c r="AM27" t="s">
        <v>76</v>
      </c>
      <c r="AN27" t="s">
        <v>76</v>
      </c>
      <c r="AS27" t="s">
        <v>76</v>
      </c>
      <c r="AT27" t="s">
        <v>76</v>
      </c>
      <c r="AU27" t="s">
        <v>85</v>
      </c>
      <c r="AV27" t="s">
        <v>75</v>
      </c>
      <c r="AW27" t="s">
        <v>75</v>
      </c>
      <c r="AX27" t="s">
        <v>76</v>
      </c>
      <c r="AY27" t="s">
        <v>75</v>
      </c>
      <c r="AZ27" t="s">
        <v>76</v>
      </c>
      <c r="BF27" t="s">
        <v>76</v>
      </c>
      <c r="BG27" t="s">
        <v>76</v>
      </c>
      <c r="BH27" t="s">
        <v>76</v>
      </c>
      <c r="BJ27">
        <v>6</v>
      </c>
      <c r="BO27">
        <v>6</v>
      </c>
      <c r="BP27">
        <v>6</v>
      </c>
      <c r="BQ27" s="24">
        <v>1</v>
      </c>
      <c r="BR27" s="5">
        <v>43981.027337962965</v>
      </c>
    </row>
    <row r="28" spans="1:70" x14ac:dyDescent="0.25">
      <c r="A28">
        <v>414756</v>
      </c>
      <c r="B28">
        <v>2020</v>
      </c>
      <c r="C28" t="s">
        <v>92</v>
      </c>
      <c r="D28" t="s">
        <v>122</v>
      </c>
      <c r="E28">
        <v>30</v>
      </c>
      <c r="F28" t="s">
        <v>127</v>
      </c>
      <c r="G28">
        <v>156</v>
      </c>
      <c r="H28">
        <v>62088</v>
      </c>
      <c r="I28" t="s">
        <v>73</v>
      </c>
      <c r="K28" t="s">
        <v>90</v>
      </c>
      <c r="L28">
        <v>34</v>
      </c>
      <c r="M28">
        <v>8</v>
      </c>
      <c r="N28">
        <v>60</v>
      </c>
      <c r="O28">
        <v>0</v>
      </c>
      <c r="P28">
        <v>8</v>
      </c>
      <c r="Q28">
        <v>0</v>
      </c>
      <c r="S28">
        <v>60</v>
      </c>
      <c r="T28">
        <v>0</v>
      </c>
      <c r="W28" t="s">
        <v>76</v>
      </c>
      <c r="X28" t="s">
        <v>75</v>
      </c>
      <c r="Y28" t="s">
        <v>76</v>
      </c>
      <c r="Z28" t="s">
        <v>75</v>
      </c>
      <c r="AA28" t="s">
        <v>76</v>
      </c>
      <c r="AH28" t="s">
        <v>76</v>
      </c>
      <c r="AK28" t="s">
        <v>76</v>
      </c>
      <c r="AL28" t="s">
        <v>76</v>
      </c>
      <c r="AM28" t="s">
        <v>76</v>
      </c>
      <c r="AN28" t="s">
        <v>76</v>
      </c>
      <c r="AS28" t="s">
        <v>76</v>
      </c>
      <c r="AT28" t="s">
        <v>76</v>
      </c>
      <c r="AU28" t="s">
        <v>85</v>
      </c>
      <c r="AV28" t="s">
        <v>76</v>
      </c>
      <c r="AW28" t="s">
        <v>76</v>
      </c>
      <c r="AX28" t="s">
        <v>76</v>
      </c>
      <c r="AY28" t="s">
        <v>76</v>
      </c>
      <c r="AZ28" t="s">
        <v>76</v>
      </c>
      <c r="BA28" t="s">
        <v>76</v>
      </c>
      <c r="BB28" t="s">
        <v>76</v>
      </c>
      <c r="BC28" t="s">
        <v>76</v>
      </c>
      <c r="BD28" t="s">
        <v>76</v>
      </c>
      <c r="BE28" t="s">
        <v>76</v>
      </c>
      <c r="BF28" t="s">
        <v>76</v>
      </c>
      <c r="BG28" t="s">
        <v>76</v>
      </c>
      <c r="BH28" t="s">
        <v>76</v>
      </c>
      <c r="BI28" t="s">
        <v>76</v>
      </c>
      <c r="BJ28">
        <v>94</v>
      </c>
      <c r="BO28">
        <v>94</v>
      </c>
      <c r="BP28">
        <v>94</v>
      </c>
      <c r="BQ28" s="24">
        <v>1</v>
      </c>
      <c r="BR28" s="5">
        <v>43981.016469907408</v>
      </c>
    </row>
    <row r="29" spans="1:70" x14ac:dyDescent="0.25">
      <c r="A29">
        <v>414762</v>
      </c>
      <c r="B29">
        <v>2020</v>
      </c>
      <c r="C29" t="s">
        <v>92</v>
      </c>
      <c r="D29" t="s">
        <v>122</v>
      </c>
      <c r="E29">
        <v>30</v>
      </c>
      <c r="F29" t="s">
        <v>129</v>
      </c>
      <c r="G29">
        <v>68</v>
      </c>
      <c r="H29">
        <v>62088</v>
      </c>
      <c r="I29" t="s">
        <v>73</v>
      </c>
      <c r="K29" t="s">
        <v>90</v>
      </c>
      <c r="L29">
        <v>0</v>
      </c>
      <c r="M29">
        <v>0</v>
      </c>
      <c r="N29">
        <v>10</v>
      </c>
      <c r="O29">
        <v>0</v>
      </c>
      <c r="P29">
        <v>0</v>
      </c>
      <c r="Q29">
        <v>0</v>
      </c>
      <c r="S29">
        <v>0</v>
      </c>
      <c r="T29">
        <v>10</v>
      </c>
      <c r="W29" t="s">
        <v>76</v>
      </c>
      <c r="X29" t="s">
        <v>76</v>
      </c>
      <c r="Y29" t="s">
        <v>76</v>
      </c>
      <c r="Z29" t="s">
        <v>76</v>
      </c>
      <c r="AA29" t="s">
        <v>76</v>
      </c>
      <c r="AH29" t="s">
        <v>76</v>
      </c>
      <c r="AK29" t="s">
        <v>76</v>
      </c>
      <c r="AL29" t="s">
        <v>76</v>
      </c>
      <c r="AM29" t="s">
        <v>76</v>
      </c>
      <c r="AN29" t="s">
        <v>76</v>
      </c>
      <c r="AS29" t="s">
        <v>76</v>
      </c>
      <c r="AT29" t="s">
        <v>76</v>
      </c>
      <c r="AU29" t="s">
        <v>85</v>
      </c>
      <c r="AV29" t="s">
        <v>75</v>
      </c>
      <c r="AW29" t="s">
        <v>76</v>
      </c>
      <c r="AX29" t="s">
        <v>76</v>
      </c>
      <c r="AY29" t="s">
        <v>76</v>
      </c>
      <c r="AZ29" t="s">
        <v>75</v>
      </c>
      <c r="BA29" t="s">
        <v>76</v>
      </c>
      <c r="BB29" t="s">
        <v>76</v>
      </c>
      <c r="BC29" t="s">
        <v>76</v>
      </c>
      <c r="BD29" t="s">
        <v>75</v>
      </c>
      <c r="BE29" t="s">
        <v>76</v>
      </c>
      <c r="BF29" t="s">
        <v>76</v>
      </c>
      <c r="BG29" t="s">
        <v>76</v>
      </c>
      <c r="BH29" t="s">
        <v>76</v>
      </c>
      <c r="BI29" t="s">
        <v>76</v>
      </c>
      <c r="BJ29">
        <v>10</v>
      </c>
      <c r="BO29">
        <v>10</v>
      </c>
      <c r="BP29">
        <v>10</v>
      </c>
      <c r="BQ29" s="24">
        <v>1</v>
      </c>
      <c r="BR29" s="5">
        <v>43981.019641203704</v>
      </c>
    </row>
    <row r="30" spans="1:70" x14ac:dyDescent="0.25">
      <c r="A30">
        <v>414775</v>
      </c>
      <c r="B30">
        <v>2020</v>
      </c>
      <c r="C30" t="s">
        <v>92</v>
      </c>
      <c r="D30" t="s">
        <v>130</v>
      </c>
      <c r="E30">
        <v>39</v>
      </c>
      <c r="F30" t="s">
        <v>133</v>
      </c>
      <c r="G30">
        <v>336</v>
      </c>
      <c r="H30">
        <v>62088</v>
      </c>
      <c r="I30" t="s">
        <v>73</v>
      </c>
      <c r="K30" t="s">
        <v>90</v>
      </c>
      <c r="L30">
        <v>72</v>
      </c>
      <c r="M30">
        <v>26</v>
      </c>
      <c r="N30">
        <v>0</v>
      </c>
      <c r="O30">
        <v>0</v>
      </c>
      <c r="P30">
        <v>0</v>
      </c>
      <c r="Q30">
        <v>0</v>
      </c>
      <c r="S30">
        <v>0</v>
      </c>
      <c r="T30">
        <v>0</v>
      </c>
      <c r="W30" t="s">
        <v>76</v>
      </c>
      <c r="X30" t="s">
        <v>76</v>
      </c>
      <c r="Y30" t="s">
        <v>76</v>
      </c>
      <c r="Z30" t="s">
        <v>76</v>
      </c>
      <c r="AA30" t="s">
        <v>76</v>
      </c>
      <c r="AH30" t="s">
        <v>76</v>
      </c>
      <c r="AK30" t="s">
        <v>76</v>
      </c>
      <c r="AL30" t="s">
        <v>76</v>
      </c>
      <c r="AM30" t="s">
        <v>76</v>
      </c>
      <c r="AN30" t="s">
        <v>76</v>
      </c>
      <c r="AS30" t="s">
        <v>76</v>
      </c>
      <c r="AT30" t="s">
        <v>76</v>
      </c>
      <c r="AU30" t="s">
        <v>85</v>
      </c>
      <c r="AV30" t="s">
        <v>75</v>
      </c>
      <c r="AW30" t="s">
        <v>76</v>
      </c>
      <c r="AX30" t="s">
        <v>76</v>
      </c>
      <c r="AY30" t="s">
        <v>76</v>
      </c>
      <c r="AZ30" t="s">
        <v>75</v>
      </c>
      <c r="BA30" t="s">
        <v>76</v>
      </c>
      <c r="BB30" t="s">
        <v>76</v>
      </c>
      <c r="BC30" t="s">
        <v>76</v>
      </c>
      <c r="BD30" t="s">
        <v>75</v>
      </c>
      <c r="BE30" t="s">
        <v>76</v>
      </c>
      <c r="BF30" t="s">
        <v>76</v>
      </c>
      <c r="BG30" t="s">
        <v>76</v>
      </c>
      <c r="BH30" t="s">
        <v>76</v>
      </c>
      <c r="BI30" t="s">
        <v>76</v>
      </c>
      <c r="BJ30">
        <v>72</v>
      </c>
      <c r="BO30">
        <v>72</v>
      </c>
      <c r="BP30">
        <v>72</v>
      </c>
      <c r="BQ30" s="24">
        <v>1</v>
      </c>
      <c r="BR30" s="5">
        <v>43981.037962962961</v>
      </c>
    </row>
    <row r="31" spans="1:70" x14ac:dyDescent="0.25">
      <c r="A31">
        <v>414750</v>
      </c>
      <c r="B31">
        <v>2020</v>
      </c>
      <c r="C31" t="s">
        <v>92</v>
      </c>
      <c r="D31" t="s">
        <v>138</v>
      </c>
      <c r="E31">
        <v>43</v>
      </c>
      <c r="F31" t="s">
        <v>147</v>
      </c>
      <c r="G31">
        <v>161</v>
      </c>
      <c r="H31">
        <v>62088</v>
      </c>
      <c r="I31" t="s">
        <v>73</v>
      </c>
      <c r="K31" t="s">
        <v>90</v>
      </c>
      <c r="L31">
        <v>6</v>
      </c>
      <c r="M31">
        <v>2</v>
      </c>
      <c r="N31">
        <v>61</v>
      </c>
      <c r="O31">
        <v>0</v>
      </c>
      <c r="P31">
        <v>3</v>
      </c>
      <c r="Q31">
        <v>0</v>
      </c>
      <c r="S31">
        <v>61</v>
      </c>
      <c r="T31">
        <v>0</v>
      </c>
      <c r="W31" t="s">
        <v>76</v>
      </c>
      <c r="X31" t="s">
        <v>75</v>
      </c>
      <c r="Y31" t="s">
        <v>76</v>
      </c>
      <c r="Z31" t="s">
        <v>75</v>
      </c>
      <c r="AA31" t="s">
        <v>76</v>
      </c>
      <c r="AH31" t="s">
        <v>76</v>
      </c>
      <c r="AK31" t="s">
        <v>76</v>
      </c>
      <c r="AL31" t="s">
        <v>76</v>
      </c>
      <c r="AM31" t="s">
        <v>76</v>
      </c>
      <c r="AN31" t="s">
        <v>76</v>
      </c>
      <c r="AS31" t="s">
        <v>76</v>
      </c>
      <c r="AT31" t="s">
        <v>76</v>
      </c>
      <c r="AU31" t="s">
        <v>85</v>
      </c>
      <c r="AV31" t="s">
        <v>76</v>
      </c>
      <c r="AW31" t="s">
        <v>76</v>
      </c>
      <c r="AX31" t="s">
        <v>76</v>
      </c>
      <c r="AY31" t="s">
        <v>76</v>
      </c>
      <c r="AZ31" t="s">
        <v>76</v>
      </c>
      <c r="BA31" t="s">
        <v>76</v>
      </c>
      <c r="BB31" t="s">
        <v>76</v>
      </c>
      <c r="BC31" t="s">
        <v>76</v>
      </c>
      <c r="BD31" t="s">
        <v>76</v>
      </c>
      <c r="BE31" t="s">
        <v>76</v>
      </c>
      <c r="BF31" t="s">
        <v>76</v>
      </c>
      <c r="BG31" t="s">
        <v>76</v>
      </c>
      <c r="BH31" t="s">
        <v>76</v>
      </c>
      <c r="BI31" t="s">
        <v>76</v>
      </c>
      <c r="BJ31">
        <v>67</v>
      </c>
      <c r="BO31">
        <v>67</v>
      </c>
      <c r="BP31">
        <v>67</v>
      </c>
      <c r="BQ31" s="24">
        <v>1</v>
      </c>
      <c r="BR31" s="5">
        <v>43981.0544212963</v>
      </c>
    </row>
    <row r="32" spans="1:70" ht="23.25" customHeight="1" x14ac:dyDescent="0.25">
      <c r="A32" t="s">
        <v>242</v>
      </c>
      <c r="L32">
        <f>SUBTOTAL(109,Table5[Beds HH w/ Children])</f>
        <v>785</v>
      </c>
      <c r="M32">
        <f>SUBTOTAL(109,Table5[Units HH w/ Children])</f>
        <v>224</v>
      </c>
      <c r="N32">
        <f>SUBTOTAL(109,Table5[Beds HH w/o Children])</f>
        <v>1580</v>
      </c>
      <c r="O32">
        <f>SUBTOTAL(109,Table5[Beds HH w/ only Children])</f>
        <v>0</v>
      </c>
      <c r="P32">
        <f>SUBTOTAL(109,Table5[Veteran Beds HH w/ Children])</f>
        <v>205</v>
      </c>
      <c r="Q32">
        <f>SUBTOTAL(109,Table5[Youth Beds HH w/ Children])</f>
        <v>0</v>
      </c>
      <c r="R32">
        <f>SUBTOTAL(109,Table5[CH Beds HH w/ Children])</f>
        <v>10</v>
      </c>
      <c r="S32">
        <f>SUBTOTAL(109,Table5[Veteran Beds HH w/o Children])</f>
        <v>1088</v>
      </c>
      <c r="T32">
        <f>SUBTOTAL(109,Table5[Youth Beds HH w/o Children])</f>
        <v>10</v>
      </c>
      <c r="U32">
        <f>SUBTOTAL(109,Table5[CH Beds HH w/o Children])</f>
        <v>173</v>
      </c>
      <c r="V32">
        <f>SUBTOTAL(109,Table5[CH Beds HH w/ only Children])</f>
        <v>0</v>
      </c>
      <c r="BJ32">
        <f>SUBTOTAL(109,Table5[Year-Round Beds])</f>
        <v>2365</v>
      </c>
      <c r="BK32">
        <f>SUBTOTAL(109,Table5[Total Seasonal Beds])</f>
        <v>0</v>
      </c>
      <c r="BN32">
        <f>SUBTOTAL(109,Table5[Overflow Beds])</f>
        <v>0</v>
      </c>
      <c r="BO32">
        <f>SUBTOTAL(109,Table5[PIT Count])</f>
        <v>2317</v>
      </c>
      <c r="BP32">
        <f>SUBTOTAL(109,Table5[Total Beds])</f>
        <v>2365</v>
      </c>
      <c r="BQ32" s="24">
        <f>SUBTOTAL(101,Table5[Utilization Rate])</f>
        <v>0.97678571428571437</v>
      </c>
      <c r="BR32" s="5"/>
    </row>
  </sheetData>
  <sheetProtection algorithmName="SHA-512" hashValue="2qYkXRuYXTgF/SUSwB9q93OPPZaewWS4580zmhhEAS9D34qkdiRe2cZS8J4xHneAK4Kpjhb79NrP8tNJimlpBQ==" saltValue="0QrHZJzorR2Eip+DIfcoew==" spinCount="100000" sheet="1" objects="1" scenarios="1" selectLockedCells="1" sort="0" autoFilter="0" selectUnlockedCells="1"/>
  <protectedRanges>
    <protectedRange sqref="A1:BR32" name="allsortfilter"/>
  </protectedRanges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22"/>
  <sheetViews>
    <sheetView zoomScale="90" zoomScaleNormal="90" workbookViewId="0">
      <pane ySplit="1" topLeftCell="A2" activePane="bottomLeft" state="frozen"/>
      <selection activeCell="L6" sqref="L6"/>
      <selection pane="bottomLeft" sqref="A1:BR22"/>
    </sheetView>
  </sheetViews>
  <sheetFormatPr defaultRowHeight="15" x14ac:dyDescent="0.25"/>
  <cols>
    <col min="3" max="3" width="12" customWidth="1"/>
    <col min="4" max="4" width="30.5703125" bestFit="1" customWidth="1"/>
    <col min="5" max="5" width="13.5703125" customWidth="1"/>
    <col min="6" max="6" width="80.140625" bestFit="1" customWidth="1"/>
    <col min="7" max="7" width="14" customWidth="1"/>
    <col min="8" max="8" width="11.7109375" customWidth="1"/>
    <col min="9" max="9" width="16.42578125" customWidth="1"/>
    <col min="10" max="10" width="11.28515625" customWidth="1"/>
    <col min="11" max="11" width="13.140625" customWidth="1"/>
    <col min="12" max="12" width="21.28515625" customWidth="1"/>
    <col min="13" max="13" width="21.5703125" customWidth="1"/>
    <col min="14" max="14" width="22.42578125" customWidth="1"/>
    <col min="15" max="15" width="25.5703125" customWidth="1"/>
    <col min="16" max="16" width="28.85546875" customWidth="1"/>
    <col min="17" max="17" width="26.85546875" customWidth="1"/>
    <col min="18" max="18" width="24.140625" customWidth="1"/>
    <col min="19" max="19" width="30" customWidth="1"/>
    <col min="20" max="20" width="28" customWidth="1"/>
    <col min="21" max="21" width="25.28515625" customWidth="1"/>
    <col min="22" max="22" width="28.42578125" customWidth="1"/>
    <col min="23" max="23" width="23.7109375" customWidth="1"/>
    <col min="24" max="24" width="28.140625" customWidth="1"/>
    <col min="25" max="25" width="37.5703125" customWidth="1"/>
    <col min="26" max="26" width="32.42578125" customWidth="1"/>
    <col min="27" max="27" width="31.85546875" customWidth="1"/>
    <col min="28" max="28" width="35" customWidth="1"/>
    <col min="29" max="29" width="34.7109375" customWidth="1"/>
    <col min="30" max="30" width="35.140625" customWidth="1"/>
    <col min="31" max="31" width="34.7109375" customWidth="1"/>
    <col min="32" max="32" width="36.42578125" customWidth="1"/>
    <col min="33" max="33" width="34.7109375" customWidth="1"/>
    <col min="34" max="34" width="33.140625" customWidth="1"/>
    <col min="35" max="35" width="37.140625" customWidth="1"/>
    <col min="36" max="36" width="36.140625" customWidth="1"/>
    <col min="37" max="37" width="31.5703125" customWidth="1"/>
    <col min="38" max="38" width="31.140625" customWidth="1"/>
    <col min="39" max="39" width="32.42578125" customWidth="1"/>
    <col min="40" max="40" width="35.140625" customWidth="1"/>
    <col min="41" max="41" width="40.140625" customWidth="1"/>
    <col min="42" max="42" width="38.28515625" customWidth="1"/>
    <col min="43" max="43" width="39.85546875" customWidth="1"/>
    <col min="44" max="44" width="38.140625" customWidth="1"/>
    <col min="45" max="45" width="31.140625" customWidth="1"/>
    <col min="46" max="46" width="33.28515625" customWidth="1"/>
    <col min="47" max="47" width="15" customWidth="1"/>
    <col min="48" max="48" width="18.42578125" customWidth="1"/>
    <col min="49" max="49" width="22.28515625" customWidth="1"/>
    <col min="50" max="50" width="24.140625" customWidth="1"/>
    <col min="51" max="51" width="25.28515625" customWidth="1"/>
    <col min="52" max="52" width="22.5703125" customWidth="1"/>
    <col min="53" max="54" width="24.7109375" customWidth="1"/>
    <col min="55" max="55" width="25.7109375" customWidth="1"/>
    <col min="56" max="56" width="25.5703125" customWidth="1"/>
    <col min="57" max="57" width="25.42578125" customWidth="1"/>
    <col min="58" max="58" width="22.7109375" customWidth="1"/>
    <col min="59" max="59" width="21.42578125" customWidth="1"/>
    <col min="60" max="60" width="22.85546875" customWidth="1"/>
    <col min="61" max="61" width="24.140625" customWidth="1"/>
    <col min="62" max="62" width="18.140625" customWidth="1"/>
    <col min="63" max="63" width="20.5703125" customWidth="1"/>
    <col min="64" max="64" width="22.28515625" customWidth="1"/>
    <col min="65" max="65" width="21.42578125" customWidth="1"/>
    <col min="66" max="66" width="16.140625" customWidth="1"/>
    <col min="67" max="67" width="11.5703125" customWidth="1"/>
    <col min="68" max="68" width="12.28515625" customWidth="1"/>
    <col min="69" max="69" width="16.7109375" customWidth="1"/>
    <col min="70" max="70" width="16.42578125" customWidth="1"/>
  </cols>
  <sheetData>
    <row r="1" spans="1:7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</row>
    <row r="2" spans="1:70" x14ac:dyDescent="0.25">
      <c r="A2">
        <v>414778</v>
      </c>
      <c r="B2">
        <v>2020</v>
      </c>
      <c r="C2" t="s">
        <v>78</v>
      </c>
      <c r="D2" t="s">
        <v>71</v>
      </c>
      <c r="E2">
        <v>525</v>
      </c>
      <c r="F2" t="s">
        <v>79</v>
      </c>
      <c r="G2">
        <v>559</v>
      </c>
      <c r="H2">
        <v>62088</v>
      </c>
      <c r="I2" t="s">
        <v>73</v>
      </c>
      <c r="J2" t="s">
        <v>80</v>
      </c>
      <c r="K2" t="s">
        <v>74</v>
      </c>
      <c r="L2">
        <v>3</v>
      </c>
      <c r="M2">
        <v>3</v>
      </c>
      <c r="N2">
        <v>0</v>
      </c>
      <c r="O2">
        <v>0</v>
      </c>
      <c r="P2">
        <v>0</v>
      </c>
      <c r="Q2">
        <v>0</v>
      </c>
      <c r="S2">
        <v>0</v>
      </c>
      <c r="T2">
        <v>0</v>
      </c>
      <c r="W2" t="s">
        <v>75</v>
      </c>
      <c r="X2" t="s">
        <v>76</v>
      </c>
      <c r="Y2" t="s">
        <v>76</v>
      </c>
      <c r="Z2" t="s">
        <v>76</v>
      </c>
      <c r="AA2" t="s">
        <v>76</v>
      </c>
      <c r="AH2" t="s">
        <v>76</v>
      </c>
      <c r="AK2" t="s">
        <v>76</v>
      </c>
      <c r="AL2" t="s">
        <v>76</v>
      </c>
      <c r="AM2" t="s">
        <v>76</v>
      </c>
      <c r="AN2" t="s">
        <v>76</v>
      </c>
      <c r="AS2" t="s">
        <v>76</v>
      </c>
      <c r="AT2" t="s">
        <v>76</v>
      </c>
      <c r="AU2" t="s">
        <v>77</v>
      </c>
      <c r="AV2" t="s">
        <v>76</v>
      </c>
      <c r="AW2" t="s">
        <v>76</v>
      </c>
      <c r="AX2" t="s">
        <v>76</v>
      </c>
      <c r="AY2" t="s">
        <v>76</v>
      </c>
      <c r="AZ2" t="s">
        <v>76</v>
      </c>
      <c r="BA2" t="s">
        <v>76</v>
      </c>
      <c r="BB2" t="s">
        <v>76</v>
      </c>
      <c r="BC2" t="s">
        <v>76</v>
      </c>
      <c r="BD2" t="s">
        <v>76</v>
      </c>
      <c r="BE2" t="s">
        <v>76</v>
      </c>
      <c r="BF2" t="s">
        <v>76</v>
      </c>
      <c r="BG2" t="s">
        <v>76</v>
      </c>
      <c r="BH2" t="s">
        <v>76</v>
      </c>
      <c r="BI2" t="s">
        <v>76</v>
      </c>
      <c r="BJ2">
        <v>3</v>
      </c>
      <c r="BK2">
        <v>0</v>
      </c>
      <c r="BL2" s="5"/>
      <c r="BM2" s="5"/>
      <c r="BN2">
        <v>0</v>
      </c>
      <c r="BO2">
        <v>2</v>
      </c>
      <c r="BP2">
        <v>3</v>
      </c>
      <c r="BQ2" s="24">
        <v>0.67</v>
      </c>
      <c r="BR2" s="5">
        <v>43969.759293981479</v>
      </c>
    </row>
    <row r="3" spans="1:70" x14ac:dyDescent="0.25">
      <c r="A3">
        <v>414744</v>
      </c>
      <c r="B3">
        <v>2020</v>
      </c>
      <c r="C3" t="s">
        <v>78</v>
      </c>
      <c r="D3" t="s">
        <v>88</v>
      </c>
      <c r="E3">
        <v>13</v>
      </c>
      <c r="F3" t="s">
        <v>89</v>
      </c>
      <c r="G3">
        <v>14</v>
      </c>
      <c r="H3">
        <v>62088</v>
      </c>
      <c r="I3" t="s">
        <v>73</v>
      </c>
      <c r="J3" t="s">
        <v>80</v>
      </c>
      <c r="K3" t="s">
        <v>90</v>
      </c>
      <c r="L3">
        <v>56</v>
      </c>
      <c r="M3">
        <v>14</v>
      </c>
      <c r="N3">
        <v>0</v>
      </c>
      <c r="O3">
        <v>0</v>
      </c>
      <c r="P3">
        <v>0</v>
      </c>
      <c r="Q3">
        <v>0</v>
      </c>
      <c r="S3">
        <v>0</v>
      </c>
      <c r="T3">
        <v>0</v>
      </c>
      <c r="W3" t="s">
        <v>76</v>
      </c>
      <c r="X3" t="s">
        <v>76</v>
      </c>
      <c r="Y3" t="s">
        <v>76</v>
      </c>
      <c r="Z3" t="s">
        <v>76</v>
      </c>
      <c r="AA3" t="s">
        <v>76</v>
      </c>
      <c r="AH3" t="s">
        <v>76</v>
      </c>
      <c r="AK3" t="s">
        <v>76</v>
      </c>
      <c r="AL3" t="s">
        <v>76</v>
      </c>
      <c r="AM3" t="s">
        <v>76</v>
      </c>
      <c r="AN3" t="s">
        <v>76</v>
      </c>
      <c r="AS3" t="s">
        <v>76</v>
      </c>
      <c r="AT3" t="s">
        <v>76</v>
      </c>
      <c r="AU3" t="s">
        <v>77</v>
      </c>
      <c r="AV3" t="s">
        <v>75</v>
      </c>
      <c r="AW3" t="s">
        <v>75</v>
      </c>
      <c r="AX3" t="s">
        <v>75</v>
      </c>
      <c r="AY3" t="s">
        <v>76</v>
      </c>
      <c r="AZ3" t="s">
        <v>76</v>
      </c>
      <c r="BA3" t="s">
        <v>76</v>
      </c>
      <c r="BB3" t="s">
        <v>76</v>
      </c>
      <c r="BC3" t="s">
        <v>76</v>
      </c>
      <c r="BD3" t="s">
        <v>76</v>
      </c>
      <c r="BE3" t="s">
        <v>76</v>
      </c>
      <c r="BF3" t="s">
        <v>76</v>
      </c>
      <c r="BG3" t="s">
        <v>76</v>
      </c>
      <c r="BH3" t="s">
        <v>76</v>
      </c>
      <c r="BI3" t="s">
        <v>76</v>
      </c>
      <c r="BJ3">
        <v>56</v>
      </c>
      <c r="BK3">
        <v>0</v>
      </c>
      <c r="BL3" s="5"/>
      <c r="BM3" s="5"/>
      <c r="BN3">
        <v>0</v>
      </c>
      <c r="BO3">
        <v>42</v>
      </c>
      <c r="BP3">
        <v>56</v>
      </c>
      <c r="BQ3" s="24">
        <v>0.75</v>
      </c>
      <c r="BR3" s="5">
        <v>43986.663344907407</v>
      </c>
    </row>
    <row r="4" spans="1:70" x14ac:dyDescent="0.25">
      <c r="A4">
        <v>414735</v>
      </c>
      <c r="B4">
        <v>2020</v>
      </c>
      <c r="C4" t="s">
        <v>78</v>
      </c>
      <c r="D4" t="s">
        <v>88</v>
      </c>
      <c r="E4">
        <v>13</v>
      </c>
      <c r="F4" t="s">
        <v>91</v>
      </c>
      <c r="G4">
        <v>15</v>
      </c>
      <c r="H4">
        <v>62088</v>
      </c>
      <c r="I4" t="s">
        <v>73</v>
      </c>
      <c r="J4" t="s">
        <v>80</v>
      </c>
      <c r="K4" t="s">
        <v>90</v>
      </c>
      <c r="L4">
        <v>0</v>
      </c>
      <c r="M4">
        <v>0</v>
      </c>
      <c r="N4">
        <v>40</v>
      </c>
      <c r="O4">
        <v>0</v>
      </c>
      <c r="P4">
        <v>0</v>
      </c>
      <c r="Q4">
        <v>0</v>
      </c>
      <c r="S4">
        <v>0</v>
      </c>
      <c r="T4">
        <v>0</v>
      </c>
      <c r="W4" t="s">
        <v>76</v>
      </c>
      <c r="X4" t="s">
        <v>76</v>
      </c>
      <c r="Y4" t="s">
        <v>76</v>
      </c>
      <c r="Z4" t="s">
        <v>76</v>
      </c>
      <c r="AA4" t="s">
        <v>76</v>
      </c>
      <c r="AH4" t="s">
        <v>76</v>
      </c>
      <c r="AK4" t="s">
        <v>76</v>
      </c>
      <c r="AL4" t="s">
        <v>76</v>
      </c>
      <c r="AM4" t="s">
        <v>76</v>
      </c>
      <c r="AN4" t="s">
        <v>76</v>
      </c>
      <c r="AS4" t="s">
        <v>76</v>
      </c>
      <c r="AT4" t="s">
        <v>76</v>
      </c>
      <c r="AU4" t="s">
        <v>77</v>
      </c>
      <c r="AV4" t="s">
        <v>75</v>
      </c>
      <c r="AW4" t="s">
        <v>75</v>
      </c>
      <c r="AX4" t="s">
        <v>75</v>
      </c>
      <c r="AY4" t="s">
        <v>76</v>
      </c>
      <c r="AZ4" t="s">
        <v>76</v>
      </c>
      <c r="BA4" t="s">
        <v>76</v>
      </c>
      <c r="BB4" t="s">
        <v>76</v>
      </c>
      <c r="BC4" t="s">
        <v>76</v>
      </c>
      <c r="BD4" t="s">
        <v>76</v>
      </c>
      <c r="BE4" t="s">
        <v>76</v>
      </c>
      <c r="BF4" t="s">
        <v>76</v>
      </c>
      <c r="BG4" t="s">
        <v>76</v>
      </c>
      <c r="BH4" t="s">
        <v>76</v>
      </c>
      <c r="BI4" t="s">
        <v>76</v>
      </c>
      <c r="BJ4">
        <v>40</v>
      </c>
      <c r="BK4">
        <v>0</v>
      </c>
      <c r="BL4" s="5"/>
      <c r="BM4" s="5"/>
      <c r="BN4">
        <v>0</v>
      </c>
      <c r="BO4">
        <v>9</v>
      </c>
      <c r="BP4">
        <v>40</v>
      </c>
      <c r="BQ4" s="24">
        <v>0.22</v>
      </c>
      <c r="BR4" s="5">
        <v>43980.980682870373</v>
      </c>
    </row>
    <row r="5" spans="1:70" x14ac:dyDescent="0.25">
      <c r="A5">
        <v>414763</v>
      </c>
      <c r="B5">
        <v>2020</v>
      </c>
      <c r="C5" t="s">
        <v>78</v>
      </c>
      <c r="D5" t="s">
        <v>109</v>
      </c>
      <c r="E5">
        <v>97</v>
      </c>
      <c r="F5" t="s">
        <v>79</v>
      </c>
      <c r="G5">
        <v>552</v>
      </c>
      <c r="H5">
        <v>62088</v>
      </c>
      <c r="I5" t="s">
        <v>73</v>
      </c>
      <c r="J5" t="s">
        <v>80</v>
      </c>
      <c r="K5" t="s">
        <v>74</v>
      </c>
      <c r="L5">
        <v>14</v>
      </c>
      <c r="M5">
        <v>5</v>
      </c>
      <c r="N5">
        <v>0</v>
      </c>
      <c r="O5">
        <v>0</v>
      </c>
      <c r="P5">
        <v>0</v>
      </c>
      <c r="Q5">
        <v>0</v>
      </c>
      <c r="S5">
        <v>0</v>
      </c>
      <c r="T5">
        <v>0</v>
      </c>
      <c r="W5" t="s">
        <v>75</v>
      </c>
      <c r="X5" t="s">
        <v>76</v>
      </c>
      <c r="Y5" t="s">
        <v>76</v>
      </c>
      <c r="Z5" t="s">
        <v>76</v>
      </c>
      <c r="AA5" t="s">
        <v>76</v>
      </c>
      <c r="AH5" t="s">
        <v>76</v>
      </c>
      <c r="AK5" t="s">
        <v>76</v>
      </c>
      <c r="AL5" t="s">
        <v>76</v>
      </c>
      <c r="AM5" t="s">
        <v>76</v>
      </c>
      <c r="AN5" t="s">
        <v>76</v>
      </c>
      <c r="AS5" t="s">
        <v>76</v>
      </c>
      <c r="AT5" t="s">
        <v>76</v>
      </c>
      <c r="AU5" t="s">
        <v>77</v>
      </c>
      <c r="AV5" t="s">
        <v>76</v>
      </c>
      <c r="AW5" t="s">
        <v>76</v>
      </c>
      <c r="AX5" t="s">
        <v>76</v>
      </c>
      <c r="AY5" t="s">
        <v>76</v>
      </c>
      <c r="AZ5" t="s">
        <v>76</v>
      </c>
      <c r="BA5" t="s">
        <v>76</v>
      </c>
      <c r="BB5" t="s">
        <v>76</v>
      </c>
      <c r="BC5" t="s">
        <v>76</v>
      </c>
      <c r="BD5" t="s">
        <v>76</v>
      </c>
      <c r="BE5" t="s">
        <v>76</v>
      </c>
      <c r="BF5" t="s">
        <v>76</v>
      </c>
      <c r="BG5" t="s">
        <v>76</v>
      </c>
      <c r="BH5" t="s">
        <v>76</v>
      </c>
      <c r="BI5" t="s">
        <v>76</v>
      </c>
      <c r="BJ5">
        <v>14</v>
      </c>
      <c r="BK5">
        <v>0</v>
      </c>
      <c r="BL5" s="5"/>
      <c r="BM5" s="5"/>
      <c r="BN5">
        <v>0</v>
      </c>
      <c r="BO5">
        <v>10</v>
      </c>
      <c r="BP5">
        <v>14</v>
      </c>
      <c r="BQ5" s="24">
        <v>0.71</v>
      </c>
      <c r="BR5" s="5">
        <v>43980.993831018517</v>
      </c>
    </row>
    <row r="6" spans="1:70" x14ac:dyDescent="0.25">
      <c r="A6">
        <v>414752</v>
      </c>
      <c r="B6">
        <v>2020</v>
      </c>
      <c r="C6" t="s">
        <v>78</v>
      </c>
      <c r="D6" t="s">
        <v>115</v>
      </c>
      <c r="E6">
        <v>332</v>
      </c>
      <c r="F6" t="s">
        <v>116</v>
      </c>
      <c r="G6">
        <v>561</v>
      </c>
      <c r="H6">
        <v>62088</v>
      </c>
      <c r="I6" t="s">
        <v>73</v>
      </c>
      <c r="J6" t="s">
        <v>80</v>
      </c>
      <c r="K6" t="s">
        <v>90</v>
      </c>
      <c r="L6">
        <v>0</v>
      </c>
      <c r="M6">
        <v>0</v>
      </c>
      <c r="N6">
        <v>62</v>
      </c>
      <c r="O6">
        <v>0</v>
      </c>
      <c r="P6">
        <v>0</v>
      </c>
      <c r="Q6">
        <v>0</v>
      </c>
      <c r="S6">
        <v>0</v>
      </c>
      <c r="T6">
        <v>0</v>
      </c>
      <c r="W6" t="s">
        <v>76</v>
      </c>
      <c r="X6" t="s">
        <v>76</v>
      </c>
      <c r="Y6" t="s">
        <v>76</v>
      </c>
      <c r="Z6" t="s">
        <v>76</v>
      </c>
      <c r="AA6" t="s">
        <v>76</v>
      </c>
      <c r="AH6" t="s">
        <v>76</v>
      </c>
      <c r="AK6" t="s">
        <v>76</v>
      </c>
      <c r="AL6" t="s">
        <v>76</v>
      </c>
      <c r="AM6" t="s">
        <v>76</v>
      </c>
      <c r="AN6" t="s">
        <v>76</v>
      </c>
      <c r="AS6" t="s">
        <v>76</v>
      </c>
      <c r="AT6" t="s">
        <v>76</v>
      </c>
      <c r="AU6" t="s">
        <v>77</v>
      </c>
      <c r="AV6" t="s">
        <v>76</v>
      </c>
      <c r="AW6" t="s">
        <v>76</v>
      </c>
      <c r="AX6" t="s">
        <v>76</v>
      </c>
      <c r="AY6" t="s">
        <v>76</v>
      </c>
      <c r="AZ6" t="s">
        <v>76</v>
      </c>
      <c r="BA6" t="s">
        <v>76</v>
      </c>
      <c r="BB6" t="s">
        <v>76</v>
      </c>
      <c r="BC6" t="s">
        <v>76</v>
      </c>
      <c r="BD6" t="s">
        <v>76</v>
      </c>
      <c r="BE6" t="s">
        <v>76</v>
      </c>
      <c r="BF6" t="s">
        <v>76</v>
      </c>
      <c r="BG6" t="s">
        <v>76</v>
      </c>
      <c r="BH6" t="s">
        <v>76</v>
      </c>
      <c r="BI6" t="s">
        <v>76</v>
      </c>
      <c r="BJ6">
        <v>62</v>
      </c>
      <c r="BK6">
        <v>0</v>
      </c>
      <c r="BL6" s="5"/>
      <c r="BM6" s="5"/>
      <c r="BN6">
        <v>0</v>
      </c>
      <c r="BO6">
        <v>62</v>
      </c>
      <c r="BP6">
        <v>62</v>
      </c>
      <c r="BQ6" s="24">
        <v>1</v>
      </c>
      <c r="BR6" s="5">
        <v>43986.993738425925</v>
      </c>
    </row>
    <row r="7" spans="1:70" x14ac:dyDescent="0.25">
      <c r="A7">
        <v>414757</v>
      </c>
      <c r="B7">
        <v>2020</v>
      </c>
      <c r="C7" t="s">
        <v>78</v>
      </c>
      <c r="D7" t="s">
        <v>115</v>
      </c>
      <c r="E7">
        <v>332</v>
      </c>
      <c r="F7" t="s">
        <v>117</v>
      </c>
      <c r="G7">
        <v>562</v>
      </c>
      <c r="H7">
        <v>62088</v>
      </c>
      <c r="I7" t="s">
        <v>73</v>
      </c>
      <c r="J7" t="s">
        <v>80</v>
      </c>
      <c r="K7" t="s">
        <v>90</v>
      </c>
      <c r="L7">
        <v>0</v>
      </c>
      <c r="M7">
        <v>0</v>
      </c>
      <c r="N7">
        <v>29</v>
      </c>
      <c r="O7">
        <v>0</v>
      </c>
      <c r="P7">
        <v>0</v>
      </c>
      <c r="Q7">
        <v>0</v>
      </c>
      <c r="S7">
        <v>0</v>
      </c>
      <c r="T7">
        <v>0</v>
      </c>
      <c r="W7" t="s">
        <v>76</v>
      </c>
      <c r="X7" t="s">
        <v>76</v>
      </c>
      <c r="Y7" t="s">
        <v>76</v>
      </c>
      <c r="Z7" t="s">
        <v>76</v>
      </c>
      <c r="AA7" t="s">
        <v>76</v>
      </c>
      <c r="AH7" t="s">
        <v>76</v>
      </c>
      <c r="AK7" t="s">
        <v>76</v>
      </c>
      <c r="AL7" t="s">
        <v>76</v>
      </c>
      <c r="AM7" t="s">
        <v>76</v>
      </c>
      <c r="AN7" t="s">
        <v>76</v>
      </c>
      <c r="AS7" t="s">
        <v>76</v>
      </c>
      <c r="AT7" t="s">
        <v>76</v>
      </c>
      <c r="AU7" t="s">
        <v>77</v>
      </c>
      <c r="AV7" t="s">
        <v>76</v>
      </c>
      <c r="AW7" t="s">
        <v>76</v>
      </c>
      <c r="AX7" t="s">
        <v>76</v>
      </c>
      <c r="AY7" t="s">
        <v>76</v>
      </c>
      <c r="AZ7" t="s">
        <v>76</v>
      </c>
      <c r="BA7" t="s">
        <v>76</v>
      </c>
      <c r="BB7" t="s">
        <v>76</v>
      </c>
      <c r="BC7" t="s">
        <v>76</v>
      </c>
      <c r="BD7" t="s">
        <v>76</v>
      </c>
      <c r="BE7" t="s">
        <v>76</v>
      </c>
      <c r="BF7" t="s">
        <v>76</v>
      </c>
      <c r="BG7" t="s">
        <v>76</v>
      </c>
      <c r="BH7" t="s">
        <v>76</v>
      </c>
      <c r="BI7" t="s">
        <v>76</v>
      </c>
      <c r="BJ7">
        <v>29</v>
      </c>
      <c r="BK7">
        <v>0</v>
      </c>
      <c r="BL7" s="5"/>
      <c r="BM7" s="5"/>
      <c r="BN7">
        <v>0</v>
      </c>
      <c r="BO7">
        <v>29</v>
      </c>
      <c r="BP7">
        <v>29</v>
      </c>
      <c r="BQ7" s="24">
        <v>1</v>
      </c>
      <c r="BR7" s="5">
        <v>43986.99359953704</v>
      </c>
    </row>
    <row r="8" spans="1:70" x14ac:dyDescent="0.25">
      <c r="A8">
        <v>414780</v>
      </c>
      <c r="B8">
        <v>2020</v>
      </c>
      <c r="C8" t="s">
        <v>78</v>
      </c>
      <c r="D8" t="s">
        <v>138</v>
      </c>
      <c r="E8">
        <v>43</v>
      </c>
      <c r="F8" t="s">
        <v>142</v>
      </c>
      <c r="G8">
        <v>560</v>
      </c>
      <c r="H8">
        <v>62088</v>
      </c>
      <c r="I8" t="s">
        <v>73</v>
      </c>
      <c r="J8" t="s">
        <v>80</v>
      </c>
      <c r="K8" t="s">
        <v>90</v>
      </c>
      <c r="L8">
        <v>0</v>
      </c>
      <c r="M8">
        <v>0</v>
      </c>
      <c r="N8">
        <v>16</v>
      </c>
      <c r="O8">
        <v>0</v>
      </c>
      <c r="P8">
        <v>0</v>
      </c>
      <c r="Q8">
        <v>0</v>
      </c>
      <c r="S8">
        <v>16</v>
      </c>
      <c r="T8">
        <v>0</v>
      </c>
      <c r="W8" t="s">
        <v>76</v>
      </c>
      <c r="X8" t="s">
        <v>76</v>
      </c>
      <c r="Y8" t="s">
        <v>76</v>
      </c>
      <c r="Z8" t="s">
        <v>76</v>
      </c>
      <c r="AA8" t="s">
        <v>76</v>
      </c>
      <c r="AB8" t="s">
        <v>76</v>
      </c>
      <c r="AH8" t="s">
        <v>76</v>
      </c>
      <c r="AK8" t="s">
        <v>76</v>
      </c>
      <c r="AL8" t="s">
        <v>76</v>
      </c>
      <c r="AM8" t="s">
        <v>76</v>
      </c>
      <c r="AN8" t="s">
        <v>76</v>
      </c>
      <c r="AS8" t="s">
        <v>76</v>
      </c>
      <c r="AT8" t="s">
        <v>76</v>
      </c>
      <c r="AU8" t="s">
        <v>77</v>
      </c>
      <c r="AV8" t="s">
        <v>76</v>
      </c>
      <c r="AW8" t="s">
        <v>76</v>
      </c>
      <c r="AX8" t="s">
        <v>76</v>
      </c>
      <c r="AY8" t="s">
        <v>76</v>
      </c>
      <c r="AZ8" t="s">
        <v>76</v>
      </c>
      <c r="BA8" t="s">
        <v>76</v>
      </c>
      <c r="BB8" t="s">
        <v>76</v>
      </c>
      <c r="BC8" t="s">
        <v>76</v>
      </c>
      <c r="BD8" t="s">
        <v>76</v>
      </c>
      <c r="BE8" t="s">
        <v>76</v>
      </c>
      <c r="BF8" t="s">
        <v>76</v>
      </c>
      <c r="BG8" t="s">
        <v>76</v>
      </c>
      <c r="BH8" t="s">
        <v>76</v>
      </c>
      <c r="BI8" t="s">
        <v>76</v>
      </c>
      <c r="BJ8">
        <v>16</v>
      </c>
      <c r="BL8" s="5"/>
      <c r="BM8" s="5"/>
      <c r="BO8">
        <v>11</v>
      </c>
      <c r="BP8">
        <v>16</v>
      </c>
      <c r="BQ8" s="24">
        <v>0.69</v>
      </c>
      <c r="BR8" s="5">
        <v>43999.764988425923</v>
      </c>
    </row>
    <row r="9" spans="1:70" x14ac:dyDescent="0.25">
      <c r="A9">
        <v>414777</v>
      </c>
      <c r="B9">
        <v>2020</v>
      </c>
      <c r="C9" t="s">
        <v>78</v>
      </c>
      <c r="D9" t="s">
        <v>138</v>
      </c>
      <c r="E9">
        <v>43</v>
      </c>
      <c r="F9" t="s">
        <v>143</v>
      </c>
      <c r="G9">
        <v>543</v>
      </c>
      <c r="H9">
        <v>62088</v>
      </c>
      <c r="I9" t="s">
        <v>73</v>
      </c>
      <c r="J9" t="s">
        <v>80</v>
      </c>
      <c r="K9" t="s">
        <v>90</v>
      </c>
      <c r="W9" t="s">
        <v>76</v>
      </c>
      <c r="X9" t="s">
        <v>76</v>
      </c>
      <c r="Y9" t="s">
        <v>76</v>
      </c>
      <c r="Z9" t="s">
        <v>76</v>
      </c>
      <c r="AA9" t="s">
        <v>76</v>
      </c>
      <c r="AH9" t="s">
        <v>76</v>
      </c>
      <c r="AK9" t="s">
        <v>76</v>
      </c>
      <c r="AL9" t="s">
        <v>76</v>
      </c>
      <c r="AM9" t="s">
        <v>76</v>
      </c>
      <c r="AN9" t="s">
        <v>76</v>
      </c>
      <c r="AS9" t="s">
        <v>76</v>
      </c>
      <c r="AT9" t="s">
        <v>76</v>
      </c>
      <c r="AU9" t="s">
        <v>77</v>
      </c>
      <c r="AV9" t="s">
        <v>76</v>
      </c>
      <c r="AW9" t="s">
        <v>76</v>
      </c>
      <c r="AX9" t="s">
        <v>76</v>
      </c>
      <c r="AY9" t="s">
        <v>76</v>
      </c>
      <c r="AZ9" t="s">
        <v>76</v>
      </c>
      <c r="BA9" t="s">
        <v>76</v>
      </c>
      <c r="BB9" t="s">
        <v>76</v>
      </c>
      <c r="BC9" t="s">
        <v>76</v>
      </c>
      <c r="BD9" t="s">
        <v>76</v>
      </c>
      <c r="BE9" t="s">
        <v>76</v>
      </c>
      <c r="BF9" t="s">
        <v>76</v>
      </c>
      <c r="BG9" t="s">
        <v>76</v>
      </c>
      <c r="BH9" t="s">
        <v>76</v>
      </c>
      <c r="BI9" t="s">
        <v>76</v>
      </c>
      <c r="BK9">
        <v>125</v>
      </c>
      <c r="BL9" s="5">
        <v>43800</v>
      </c>
      <c r="BM9" s="5">
        <v>44104</v>
      </c>
      <c r="BO9">
        <v>72</v>
      </c>
      <c r="BP9">
        <v>125</v>
      </c>
      <c r="BQ9" s="24">
        <v>0.57999999999999996</v>
      </c>
      <c r="BR9" s="5">
        <v>43986.664375</v>
      </c>
    </row>
    <row r="10" spans="1:70" x14ac:dyDescent="0.25">
      <c r="A10">
        <v>414758</v>
      </c>
      <c r="B10">
        <v>2020</v>
      </c>
      <c r="C10" t="s">
        <v>78</v>
      </c>
      <c r="D10" t="s">
        <v>150</v>
      </c>
      <c r="E10">
        <v>545</v>
      </c>
      <c r="F10" t="s">
        <v>150</v>
      </c>
      <c r="G10">
        <v>546</v>
      </c>
      <c r="H10">
        <v>62088</v>
      </c>
      <c r="I10" t="s">
        <v>73</v>
      </c>
      <c r="J10" t="s">
        <v>80</v>
      </c>
      <c r="K10" t="s">
        <v>74</v>
      </c>
      <c r="L10">
        <v>2</v>
      </c>
      <c r="M10">
        <v>1</v>
      </c>
      <c r="N10">
        <v>23</v>
      </c>
      <c r="O10">
        <v>0</v>
      </c>
      <c r="P10">
        <v>0</v>
      </c>
      <c r="Q10">
        <v>0</v>
      </c>
      <c r="S10">
        <v>0</v>
      </c>
      <c r="T10">
        <v>0</v>
      </c>
      <c r="W10" t="s">
        <v>75</v>
      </c>
      <c r="X10" t="s">
        <v>76</v>
      </c>
      <c r="Y10" t="s">
        <v>76</v>
      </c>
      <c r="Z10" t="s">
        <v>76</v>
      </c>
      <c r="AA10" t="s">
        <v>76</v>
      </c>
      <c r="AH10" t="s">
        <v>76</v>
      </c>
      <c r="AK10" t="s">
        <v>76</v>
      </c>
      <c r="AL10" t="s">
        <v>76</v>
      </c>
      <c r="AM10" t="s">
        <v>76</v>
      </c>
      <c r="AN10" t="s">
        <v>76</v>
      </c>
      <c r="AS10" t="s">
        <v>76</v>
      </c>
      <c r="AT10" t="s">
        <v>76</v>
      </c>
      <c r="AU10" t="s">
        <v>77</v>
      </c>
      <c r="AV10" t="s">
        <v>76</v>
      </c>
      <c r="AW10" t="s">
        <v>76</v>
      </c>
      <c r="AX10" t="s">
        <v>76</v>
      </c>
      <c r="AY10" t="s">
        <v>76</v>
      </c>
      <c r="AZ10" t="s">
        <v>76</v>
      </c>
      <c r="BA10" t="s">
        <v>76</v>
      </c>
      <c r="BB10" t="s">
        <v>76</v>
      </c>
      <c r="BC10" t="s">
        <v>76</v>
      </c>
      <c r="BD10" t="s">
        <v>76</v>
      </c>
      <c r="BE10" t="s">
        <v>76</v>
      </c>
      <c r="BF10" t="s">
        <v>76</v>
      </c>
      <c r="BG10" t="s">
        <v>76</v>
      </c>
      <c r="BH10" t="s">
        <v>76</v>
      </c>
      <c r="BI10" t="s">
        <v>76</v>
      </c>
      <c r="BJ10">
        <v>25</v>
      </c>
      <c r="BK10">
        <v>0</v>
      </c>
      <c r="BL10" s="5"/>
      <c r="BM10" s="5"/>
      <c r="BN10">
        <v>0</v>
      </c>
      <c r="BO10">
        <v>12</v>
      </c>
      <c r="BP10">
        <v>25</v>
      </c>
      <c r="BQ10" s="24">
        <v>0.48</v>
      </c>
      <c r="BR10" s="5">
        <v>43981.056296296294</v>
      </c>
    </row>
    <row r="11" spans="1:70" x14ac:dyDescent="0.25">
      <c r="A11">
        <v>414761</v>
      </c>
      <c r="B11">
        <v>2020</v>
      </c>
      <c r="C11" t="s">
        <v>70</v>
      </c>
      <c r="D11" t="s">
        <v>71</v>
      </c>
      <c r="E11">
        <v>525</v>
      </c>
      <c r="F11" t="s">
        <v>72</v>
      </c>
      <c r="G11">
        <v>544</v>
      </c>
      <c r="H11">
        <v>62088</v>
      </c>
      <c r="I11" t="s">
        <v>73</v>
      </c>
      <c r="K11" t="s">
        <v>74</v>
      </c>
      <c r="L11">
        <v>51</v>
      </c>
      <c r="M11">
        <v>15</v>
      </c>
      <c r="N11">
        <v>0</v>
      </c>
      <c r="O11">
        <v>0</v>
      </c>
      <c r="P11">
        <v>0</v>
      </c>
      <c r="Q11">
        <v>0</v>
      </c>
      <c r="S11">
        <v>0</v>
      </c>
      <c r="T11">
        <v>0</v>
      </c>
      <c r="W11" t="s">
        <v>75</v>
      </c>
      <c r="X11" t="s">
        <v>76</v>
      </c>
      <c r="Y11" t="s">
        <v>76</v>
      </c>
      <c r="Z11" t="s">
        <v>76</v>
      </c>
      <c r="AA11" t="s">
        <v>76</v>
      </c>
      <c r="AH11" t="s">
        <v>76</v>
      </c>
      <c r="AK11" t="s">
        <v>76</v>
      </c>
      <c r="AL11" t="s">
        <v>76</v>
      </c>
      <c r="AM11" t="s">
        <v>76</v>
      </c>
      <c r="AN11" t="s">
        <v>76</v>
      </c>
      <c r="AS11" t="s">
        <v>76</v>
      </c>
      <c r="AT11" t="s">
        <v>76</v>
      </c>
      <c r="AU11" t="s">
        <v>77</v>
      </c>
      <c r="AV11" t="s">
        <v>75</v>
      </c>
      <c r="AW11" t="s">
        <v>76</v>
      </c>
      <c r="AX11" t="s">
        <v>76</v>
      </c>
      <c r="AY11" t="s">
        <v>76</v>
      </c>
      <c r="AZ11" t="s">
        <v>75</v>
      </c>
      <c r="BA11" t="s">
        <v>76</v>
      </c>
      <c r="BB11" t="s">
        <v>75</v>
      </c>
      <c r="BC11" t="s">
        <v>76</v>
      </c>
      <c r="BD11" t="s">
        <v>76</v>
      </c>
      <c r="BE11" t="s">
        <v>76</v>
      </c>
      <c r="BF11" t="s">
        <v>76</v>
      </c>
      <c r="BG11" t="s">
        <v>76</v>
      </c>
      <c r="BH11" t="s">
        <v>76</v>
      </c>
      <c r="BI11" t="s">
        <v>76</v>
      </c>
      <c r="BJ11">
        <v>51</v>
      </c>
      <c r="BL11" s="5"/>
      <c r="BM11" s="5"/>
      <c r="BO11">
        <v>44</v>
      </c>
      <c r="BP11">
        <v>51</v>
      </c>
      <c r="BQ11" s="24">
        <v>0.86</v>
      </c>
      <c r="BR11" s="5">
        <v>43986.662662037037</v>
      </c>
    </row>
    <row r="12" spans="1:70" x14ac:dyDescent="0.25">
      <c r="A12">
        <v>414773</v>
      </c>
      <c r="B12">
        <v>2020</v>
      </c>
      <c r="C12" t="s">
        <v>70</v>
      </c>
      <c r="D12" t="s">
        <v>82</v>
      </c>
      <c r="E12">
        <v>106</v>
      </c>
      <c r="F12" t="s">
        <v>87</v>
      </c>
      <c r="G12">
        <v>558</v>
      </c>
      <c r="H12">
        <v>62088</v>
      </c>
      <c r="I12" t="s">
        <v>73</v>
      </c>
      <c r="K12" t="s">
        <v>84</v>
      </c>
      <c r="L12">
        <v>0</v>
      </c>
      <c r="M12">
        <v>0</v>
      </c>
      <c r="N12">
        <v>11</v>
      </c>
      <c r="O12">
        <v>0</v>
      </c>
      <c r="P12">
        <v>0</v>
      </c>
      <c r="Q12">
        <v>0</v>
      </c>
      <c r="S12">
        <v>0</v>
      </c>
      <c r="T12">
        <v>0</v>
      </c>
      <c r="W12" t="s">
        <v>76</v>
      </c>
      <c r="X12" t="s">
        <v>76</v>
      </c>
      <c r="Y12" t="s">
        <v>76</v>
      </c>
      <c r="Z12" t="s">
        <v>76</v>
      </c>
      <c r="AA12" t="s">
        <v>76</v>
      </c>
      <c r="AH12" t="s">
        <v>76</v>
      </c>
      <c r="AK12" t="s">
        <v>76</v>
      </c>
      <c r="AL12" t="s">
        <v>76</v>
      </c>
      <c r="AM12" t="s">
        <v>76</v>
      </c>
      <c r="AN12" t="s">
        <v>76</v>
      </c>
      <c r="AS12" t="s">
        <v>76</v>
      </c>
      <c r="AT12" t="s">
        <v>76</v>
      </c>
      <c r="AU12" t="s">
        <v>77</v>
      </c>
      <c r="AV12" t="s">
        <v>76</v>
      </c>
      <c r="AW12" t="s">
        <v>76</v>
      </c>
      <c r="AX12" t="s">
        <v>76</v>
      </c>
      <c r="AY12" t="s">
        <v>76</v>
      </c>
      <c r="AZ12" t="s">
        <v>76</v>
      </c>
      <c r="BA12" t="s">
        <v>76</v>
      </c>
      <c r="BB12" t="s">
        <v>76</v>
      </c>
      <c r="BC12" t="s">
        <v>76</v>
      </c>
      <c r="BD12" t="s">
        <v>76</v>
      </c>
      <c r="BE12" t="s">
        <v>76</v>
      </c>
      <c r="BF12" t="s">
        <v>76</v>
      </c>
      <c r="BG12" t="s">
        <v>76</v>
      </c>
      <c r="BH12" t="s">
        <v>76</v>
      </c>
      <c r="BI12" t="s">
        <v>76</v>
      </c>
      <c r="BJ12">
        <v>11</v>
      </c>
      <c r="BL12" s="5"/>
      <c r="BM12" s="5"/>
      <c r="BO12">
        <v>10</v>
      </c>
      <c r="BP12">
        <v>11</v>
      </c>
      <c r="BQ12" s="24">
        <v>0.91</v>
      </c>
      <c r="BR12" s="5">
        <v>43980.981145833335</v>
      </c>
    </row>
    <row r="13" spans="1:70" x14ac:dyDescent="0.25">
      <c r="A13">
        <v>414739</v>
      </c>
      <c r="B13">
        <v>2020</v>
      </c>
      <c r="C13" t="s">
        <v>70</v>
      </c>
      <c r="D13" t="s">
        <v>101</v>
      </c>
      <c r="E13">
        <v>434</v>
      </c>
      <c r="F13" t="s">
        <v>102</v>
      </c>
      <c r="G13">
        <v>555</v>
      </c>
      <c r="H13">
        <v>62088</v>
      </c>
      <c r="I13" t="s">
        <v>73</v>
      </c>
      <c r="K13" t="s">
        <v>90</v>
      </c>
      <c r="L13">
        <v>0</v>
      </c>
      <c r="M13">
        <v>0</v>
      </c>
      <c r="N13">
        <v>10</v>
      </c>
      <c r="O13">
        <v>0</v>
      </c>
      <c r="P13">
        <v>0</v>
      </c>
      <c r="Q13">
        <v>0</v>
      </c>
      <c r="S13">
        <v>0</v>
      </c>
      <c r="T13">
        <v>0</v>
      </c>
      <c r="W13" t="s">
        <v>76</v>
      </c>
      <c r="X13" t="s">
        <v>76</v>
      </c>
      <c r="Y13" t="s">
        <v>76</v>
      </c>
      <c r="Z13" t="s">
        <v>76</v>
      </c>
      <c r="AA13" t="s">
        <v>76</v>
      </c>
      <c r="AH13" t="s">
        <v>76</v>
      </c>
      <c r="AK13" t="s">
        <v>76</v>
      </c>
      <c r="AL13" t="s">
        <v>76</v>
      </c>
      <c r="AM13" t="s">
        <v>76</v>
      </c>
      <c r="AN13" t="s">
        <v>76</v>
      </c>
      <c r="AS13" t="s">
        <v>76</v>
      </c>
      <c r="AT13" t="s">
        <v>76</v>
      </c>
      <c r="AU13" t="s">
        <v>77</v>
      </c>
      <c r="AV13" t="s">
        <v>76</v>
      </c>
      <c r="AW13" t="s">
        <v>76</v>
      </c>
      <c r="AX13" t="s">
        <v>76</v>
      </c>
      <c r="AY13" t="s">
        <v>76</v>
      </c>
      <c r="AZ13" t="s">
        <v>76</v>
      </c>
      <c r="BA13" t="s">
        <v>76</v>
      </c>
      <c r="BB13" t="s">
        <v>76</v>
      </c>
      <c r="BC13" t="s">
        <v>76</v>
      </c>
      <c r="BD13" t="s">
        <v>76</v>
      </c>
      <c r="BE13" t="s">
        <v>76</v>
      </c>
      <c r="BF13" t="s">
        <v>76</v>
      </c>
      <c r="BG13" t="s">
        <v>76</v>
      </c>
      <c r="BH13" t="s">
        <v>76</v>
      </c>
      <c r="BI13" t="s">
        <v>76</v>
      </c>
      <c r="BJ13">
        <v>10</v>
      </c>
      <c r="BL13" s="5"/>
      <c r="BM13" s="5"/>
      <c r="BO13">
        <v>7</v>
      </c>
      <c r="BP13">
        <v>10</v>
      </c>
      <c r="BQ13" s="24">
        <v>0.7</v>
      </c>
      <c r="BR13" s="5">
        <v>43980.988483796296</v>
      </c>
    </row>
    <row r="14" spans="1:70" x14ac:dyDescent="0.25">
      <c r="A14">
        <v>414747</v>
      </c>
      <c r="B14">
        <v>2020</v>
      </c>
      <c r="C14" t="s">
        <v>70</v>
      </c>
      <c r="D14" t="s">
        <v>109</v>
      </c>
      <c r="E14">
        <v>97</v>
      </c>
      <c r="F14" t="s">
        <v>110</v>
      </c>
      <c r="G14">
        <v>551</v>
      </c>
      <c r="H14">
        <v>62088</v>
      </c>
      <c r="I14" t="s">
        <v>73</v>
      </c>
      <c r="K14" t="s">
        <v>74</v>
      </c>
      <c r="L14">
        <v>18</v>
      </c>
      <c r="M14">
        <v>6</v>
      </c>
      <c r="N14">
        <v>0</v>
      </c>
      <c r="O14">
        <v>0</v>
      </c>
      <c r="P14">
        <v>0</v>
      </c>
      <c r="Q14">
        <v>0</v>
      </c>
      <c r="S14">
        <v>0</v>
      </c>
      <c r="T14">
        <v>0</v>
      </c>
      <c r="W14" t="s">
        <v>75</v>
      </c>
      <c r="X14" t="s">
        <v>76</v>
      </c>
      <c r="Y14" t="s">
        <v>76</v>
      </c>
      <c r="Z14" t="s">
        <v>76</v>
      </c>
      <c r="AA14" t="s">
        <v>76</v>
      </c>
      <c r="AH14" t="s">
        <v>76</v>
      </c>
      <c r="AK14" t="s">
        <v>76</v>
      </c>
      <c r="AL14" t="s">
        <v>76</v>
      </c>
      <c r="AM14" t="s">
        <v>76</v>
      </c>
      <c r="AN14" t="s">
        <v>76</v>
      </c>
      <c r="AS14" t="s">
        <v>76</v>
      </c>
      <c r="AT14" t="s">
        <v>76</v>
      </c>
      <c r="AU14" t="s">
        <v>77</v>
      </c>
      <c r="AV14" t="s">
        <v>75</v>
      </c>
      <c r="AW14" t="s">
        <v>76</v>
      </c>
      <c r="AX14" t="s">
        <v>76</v>
      </c>
      <c r="AY14" t="s">
        <v>76</v>
      </c>
      <c r="AZ14" t="s">
        <v>75</v>
      </c>
      <c r="BA14" t="s">
        <v>76</v>
      </c>
      <c r="BB14" t="s">
        <v>75</v>
      </c>
      <c r="BC14" t="s">
        <v>76</v>
      </c>
      <c r="BD14" t="s">
        <v>76</v>
      </c>
      <c r="BE14" t="s">
        <v>76</v>
      </c>
      <c r="BF14" t="s">
        <v>76</v>
      </c>
      <c r="BG14" t="s">
        <v>76</v>
      </c>
      <c r="BH14" t="s">
        <v>76</v>
      </c>
      <c r="BI14" t="s">
        <v>76</v>
      </c>
      <c r="BJ14">
        <v>18</v>
      </c>
      <c r="BL14" s="5"/>
      <c r="BM14" s="5"/>
      <c r="BO14">
        <v>18</v>
      </c>
      <c r="BP14">
        <v>18</v>
      </c>
      <c r="BQ14" s="24">
        <v>1</v>
      </c>
      <c r="BR14" s="5">
        <v>43980.993321759262</v>
      </c>
    </row>
    <row r="15" spans="1:70" x14ac:dyDescent="0.25">
      <c r="A15">
        <v>414740</v>
      </c>
      <c r="B15">
        <v>2020</v>
      </c>
      <c r="C15" t="s">
        <v>70</v>
      </c>
      <c r="D15" t="s">
        <v>134</v>
      </c>
      <c r="E15">
        <v>549</v>
      </c>
      <c r="F15" t="s">
        <v>135</v>
      </c>
      <c r="G15">
        <v>550</v>
      </c>
      <c r="H15">
        <v>62088</v>
      </c>
      <c r="I15" t="s">
        <v>73</v>
      </c>
      <c r="K15" t="s">
        <v>84</v>
      </c>
      <c r="L15">
        <v>0</v>
      </c>
      <c r="M15">
        <v>0</v>
      </c>
      <c r="N15">
        <v>11</v>
      </c>
      <c r="O15">
        <v>0</v>
      </c>
      <c r="P15">
        <v>0</v>
      </c>
      <c r="Q15">
        <v>0</v>
      </c>
      <c r="S15">
        <v>0</v>
      </c>
      <c r="T15">
        <v>0</v>
      </c>
      <c r="W15" t="s">
        <v>76</v>
      </c>
      <c r="X15" t="s">
        <v>76</v>
      </c>
      <c r="Y15" t="s">
        <v>76</v>
      </c>
      <c r="Z15" t="s">
        <v>76</v>
      </c>
      <c r="AA15" t="s">
        <v>76</v>
      </c>
      <c r="AH15" t="s">
        <v>76</v>
      </c>
      <c r="AK15" t="s">
        <v>76</v>
      </c>
      <c r="AL15" t="s">
        <v>76</v>
      </c>
      <c r="AM15" t="s">
        <v>76</v>
      </c>
      <c r="AN15" t="s">
        <v>76</v>
      </c>
      <c r="AS15" t="s">
        <v>76</v>
      </c>
      <c r="AT15" t="s">
        <v>76</v>
      </c>
      <c r="AU15" t="s">
        <v>77</v>
      </c>
      <c r="AV15" t="s">
        <v>76</v>
      </c>
      <c r="AW15" t="s">
        <v>76</v>
      </c>
      <c r="AX15" t="s">
        <v>76</v>
      </c>
      <c r="AY15" t="s">
        <v>76</v>
      </c>
      <c r="AZ15" t="s">
        <v>76</v>
      </c>
      <c r="BA15" t="s">
        <v>76</v>
      </c>
      <c r="BB15" t="s">
        <v>76</v>
      </c>
      <c r="BC15" t="s">
        <v>76</v>
      </c>
      <c r="BD15" t="s">
        <v>76</v>
      </c>
      <c r="BE15" t="s">
        <v>76</v>
      </c>
      <c r="BF15" t="s">
        <v>76</v>
      </c>
      <c r="BG15" t="s">
        <v>76</v>
      </c>
      <c r="BH15" t="s">
        <v>76</v>
      </c>
      <c r="BI15" t="s">
        <v>76</v>
      </c>
      <c r="BJ15">
        <v>11</v>
      </c>
      <c r="BL15" s="5"/>
      <c r="BM15" s="5"/>
      <c r="BO15">
        <v>10</v>
      </c>
      <c r="BP15">
        <v>11</v>
      </c>
      <c r="BQ15" s="24">
        <v>0.91</v>
      </c>
      <c r="BR15" s="5">
        <v>43981.038472222222</v>
      </c>
    </row>
    <row r="16" spans="1:70" x14ac:dyDescent="0.25">
      <c r="A16">
        <v>414767</v>
      </c>
      <c r="B16">
        <v>2020</v>
      </c>
      <c r="C16" t="s">
        <v>70</v>
      </c>
      <c r="D16" t="s">
        <v>136</v>
      </c>
      <c r="E16">
        <v>87</v>
      </c>
      <c r="F16" t="s">
        <v>137</v>
      </c>
      <c r="G16">
        <v>88</v>
      </c>
      <c r="H16">
        <v>62088</v>
      </c>
      <c r="I16" t="s">
        <v>73</v>
      </c>
      <c r="K16" t="s">
        <v>90</v>
      </c>
      <c r="L16">
        <v>0</v>
      </c>
      <c r="M16">
        <v>0</v>
      </c>
      <c r="N16">
        <v>26</v>
      </c>
      <c r="O16">
        <v>0</v>
      </c>
      <c r="P16">
        <v>0</v>
      </c>
      <c r="Q16">
        <v>0</v>
      </c>
      <c r="S16">
        <v>26</v>
      </c>
      <c r="T16">
        <v>0</v>
      </c>
      <c r="W16" t="s">
        <v>76</v>
      </c>
      <c r="X16" t="s">
        <v>75</v>
      </c>
      <c r="Y16" t="s">
        <v>76</v>
      </c>
      <c r="Z16" t="s">
        <v>76</v>
      </c>
      <c r="AA16" t="s">
        <v>75</v>
      </c>
      <c r="AB16" t="s">
        <v>75</v>
      </c>
      <c r="AH16" t="s">
        <v>76</v>
      </c>
      <c r="AK16" t="s">
        <v>76</v>
      </c>
      <c r="AL16" t="s">
        <v>76</v>
      </c>
      <c r="AM16" t="s">
        <v>76</v>
      </c>
      <c r="AN16" t="s">
        <v>76</v>
      </c>
      <c r="AS16" t="s">
        <v>76</v>
      </c>
      <c r="AT16" t="s">
        <v>76</v>
      </c>
      <c r="AU16" t="s">
        <v>77</v>
      </c>
      <c r="AV16" t="s">
        <v>76</v>
      </c>
      <c r="AW16" t="s">
        <v>76</v>
      </c>
      <c r="AX16" t="s">
        <v>76</v>
      </c>
      <c r="AY16" t="s">
        <v>76</v>
      </c>
      <c r="AZ16" t="s">
        <v>76</v>
      </c>
      <c r="BA16" t="s">
        <v>76</v>
      </c>
      <c r="BB16" t="s">
        <v>76</v>
      </c>
      <c r="BC16" t="s">
        <v>76</v>
      </c>
      <c r="BD16" t="s">
        <v>76</v>
      </c>
      <c r="BE16" t="s">
        <v>76</v>
      </c>
      <c r="BF16" t="s">
        <v>76</v>
      </c>
      <c r="BG16" t="s">
        <v>76</v>
      </c>
      <c r="BH16" t="s">
        <v>76</v>
      </c>
      <c r="BI16" t="s">
        <v>76</v>
      </c>
      <c r="BJ16">
        <v>26</v>
      </c>
      <c r="BL16" s="5"/>
      <c r="BM16" s="5"/>
      <c r="BO16">
        <v>25</v>
      </c>
      <c r="BP16">
        <v>26</v>
      </c>
      <c r="BQ16" s="24">
        <v>0.96</v>
      </c>
      <c r="BR16" s="5">
        <v>43981.039120370369</v>
      </c>
    </row>
    <row r="17" spans="1:70" x14ac:dyDescent="0.25">
      <c r="A17">
        <v>414741</v>
      </c>
      <c r="B17">
        <v>2020</v>
      </c>
      <c r="C17" t="s">
        <v>70</v>
      </c>
      <c r="D17" t="s">
        <v>138</v>
      </c>
      <c r="E17">
        <v>43</v>
      </c>
      <c r="F17" t="s">
        <v>139</v>
      </c>
      <c r="G17">
        <v>58</v>
      </c>
      <c r="H17">
        <v>62088</v>
      </c>
      <c r="I17" t="s">
        <v>73</v>
      </c>
      <c r="K17" t="s">
        <v>90</v>
      </c>
      <c r="L17">
        <v>0</v>
      </c>
      <c r="M17">
        <v>0</v>
      </c>
      <c r="N17">
        <v>30</v>
      </c>
      <c r="O17">
        <v>0</v>
      </c>
      <c r="P17">
        <v>0</v>
      </c>
      <c r="Q17">
        <v>0</v>
      </c>
      <c r="S17">
        <v>30</v>
      </c>
      <c r="T17">
        <v>0</v>
      </c>
      <c r="W17" t="s">
        <v>76</v>
      </c>
      <c r="X17" t="s">
        <v>76</v>
      </c>
      <c r="Y17" t="s">
        <v>76</v>
      </c>
      <c r="Z17" t="s">
        <v>76</v>
      </c>
      <c r="AA17" t="s">
        <v>76</v>
      </c>
      <c r="AB17" t="s">
        <v>76</v>
      </c>
      <c r="AH17" t="s">
        <v>76</v>
      </c>
      <c r="AK17" t="s">
        <v>76</v>
      </c>
      <c r="AL17" t="s">
        <v>76</v>
      </c>
      <c r="AM17" t="s">
        <v>76</v>
      </c>
      <c r="AN17" t="s">
        <v>76</v>
      </c>
      <c r="AS17" t="s">
        <v>76</v>
      </c>
      <c r="AT17" t="s">
        <v>76</v>
      </c>
      <c r="AU17" t="s">
        <v>77</v>
      </c>
      <c r="AV17" t="s">
        <v>75</v>
      </c>
      <c r="AW17" t="s">
        <v>76</v>
      </c>
      <c r="AX17" t="s">
        <v>76</v>
      </c>
      <c r="AY17" t="s">
        <v>76</v>
      </c>
      <c r="AZ17" t="s">
        <v>75</v>
      </c>
      <c r="BA17" t="s">
        <v>76</v>
      </c>
      <c r="BB17" t="s">
        <v>75</v>
      </c>
      <c r="BC17" t="s">
        <v>76</v>
      </c>
      <c r="BD17" t="s">
        <v>76</v>
      </c>
      <c r="BE17" t="s">
        <v>76</v>
      </c>
      <c r="BF17" t="s">
        <v>76</v>
      </c>
      <c r="BG17" t="s">
        <v>76</v>
      </c>
      <c r="BH17" t="s">
        <v>76</v>
      </c>
      <c r="BI17" t="s">
        <v>76</v>
      </c>
      <c r="BJ17">
        <v>30</v>
      </c>
      <c r="BL17" s="5"/>
      <c r="BM17" s="5"/>
      <c r="BO17">
        <v>12</v>
      </c>
      <c r="BP17">
        <v>30</v>
      </c>
      <c r="BQ17" s="24">
        <v>0.4</v>
      </c>
      <c r="BR17" s="5">
        <v>43981.039722222224</v>
      </c>
    </row>
    <row r="18" spans="1:70" x14ac:dyDescent="0.25">
      <c r="A18">
        <v>414779</v>
      </c>
      <c r="B18">
        <v>2020</v>
      </c>
      <c r="C18" t="s">
        <v>70</v>
      </c>
      <c r="D18" t="s">
        <v>138</v>
      </c>
      <c r="E18">
        <v>43</v>
      </c>
      <c r="F18" t="s">
        <v>144</v>
      </c>
      <c r="G18">
        <v>521</v>
      </c>
      <c r="H18">
        <v>62088</v>
      </c>
      <c r="I18" t="s">
        <v>73</v>
      </c>
      <c r="K18" t="s">
        <v>90</v>
      </c>
      <c r="L18">
        <v>0</v>
      </c>
      <c r="M18">
        <v>0</v>
      </c>
      <c r="N18">
        <v>6</v>
      </c>
      <c r="O18">
        <v>0</v>
      </c>
      <c r="P18">
        <v>0</v>
      </c>
      <c r="Q18">
        <v>0</v>
      </c>
      <c r="S18">
        <v>6</v>
      </c>
      <c r="T18">
        <v>0</v>
      </c>
      <c r="W18" t="s">
        <v>76</v>
      </c>
      <c r="X18" t="s">
        <v>75</v>
      </c>
      <c r="Y18" t="s">
        <v>76</v>
      </c>
      <c r="Z18" t="s">
        <v>76</v>
      </c>
      <c r="AA18" t="s">
        <v>75</v>
      </c>
      <c r="AF18" t="s">
        <v>75</v>
      </c>
      <c r="AH18" t="s">
        <v>76</v>
      </c>
      <c r="AK18" t="s">
        <v>76</v>
      </c>
      <c r="AL18" t="s">
        <v>76</v>
      </c>
      <c r="AM18" t="s">
        <v>76</v>
      </c>
      <c r="AN18" t="s">
        <v>76</v>
      </c>
      <c r="AS18" t="s">
        <v>76</v>
      </c>
      <c r="AT18" t="s">
        <v>76</v>
      </c>
      <c r="AU18" t="s">
        <v>77</v>
      </c>
      <c r="AV18" t="s">
        <v>76</v>
      </c>
      <c r="AW18" t="s">
        <v>76</v>
      </c>
      <c r="AX18" t="s">
        <v>76</v>
      </c>
      <c r="AY18" t="s">
        <v>76</v>
      </c>
      <c r="AZ18" t="s">
        <v>76</v>
      </c>
      <c r="BA18" t="s">
        <v>76</v>
      </c>
      <c r="BB18" t="s">
        <v>76</v>
      </c>
      <c r="BC18" t="s">
        <v>76</v>
      </c>
      <c r="BD18" t="s">
        <v>76</v>
      </c>
      <c r="BE18" t="s">
        <v>76</v>
      </c>
      <c r="BF18" t="s">
        <v>76</v>
      </c>
      <c r="BG18" t="s">
        <v>76</v>
      </c>
      <c r="BH18" t="s">
        <v>76</v>
      </c>
      <c r="BI18" t="s">
        <v>76</v>
      </c>
      <c r="BJ18">
        <v>6</v>
      </c>
      <c r="BL18" s="5"/>
      <c r="BM18" s="5"/>
      <c r="BO18">
        <v>7</v>
      </c>
      <c r="BP18">
        <v>6</v>
      </c>
      <c r="BQ18" s="24">
        <v>1.17</v>
      </c>
      <c r="BR18" s="5">
        <v>43986.664675925924</v>
      </c>
    </row>
    <row r="19" spans="1:70" x14ac:dyDescent="0.25">
      <c r="A19">
        <v>414742</v>
      </c>
      <c r="B19">
        <v>2020</v>
      </c>
      <c r="C19" t="s">
        <v>70</v>
      </c>
      <c r="D19" t="s">
        <v>138</v>
      </c>
      <c r="E19">
        <v>43</v>
      </c>
      <c r="F19" t="s">
        <v>145</v>
      </c>
      <c r="G19">
        <v>85</v>
      </c>
      <c r="H19">
        <v>62088</v>
      </c>
      <c r="I19" t="s">
        <v>73</v>
      </c>
      <c r="K19" t="s">
        <v>90</v>
      </c>
      <c r="L19">
        <v>0</v>
      </c>
      <c r="M19">
        <v>0</v>
      </c>
      <c r="N19">
        <v>32</v>
      </c>
      <c r="O19">
        <v>0</v>
      </c>
      <c r="P19">
        <v>0</v>
      </c>
      <c r="Q19">
        <v>0</v>
      </c>
      <c r="S19">
        <v>32</v>
      </c>
      <c r="T19">
        <v>0</v>
      </c>
      <c r="W19" t="s">
        <v>76</v>
      </c>
      <c r="X19" t="s">
        <v>75</v>
      </c>
      <c r="Y19" t="s">
        <v>76</v>
      </c>
      <c r="Z19" t="s">
        <v>76</v>
      </c>
      <c r="AA19" t="s">
        <v>75</v>
      </c>
      <c r="AB19" t="s">
        <v>75</v>
      </c>
      <c r="AH19" t="s">
        <v>76</v>
      </c>
      <c r="AK19" t="s">
        <v>76</v>
      </c>
      <c r="AL19" t="s">
        <v>76</v>
      </c>
      <c r="AM19" t="s">
        <v>76</v>
      </c>
      <c r="AN19" t="s">
        <v>76</v>
      </c>
      <c r="AS19" t="s">
        <v>76</v>
      </c>
      <c r="AT19" t="s">
        <v>76</v>
      </c>
      <c r="AU19" t="s">
        <v>77</v>
      </c>
      <c r="AV19" t="s">
        <v>76</v>
      </c>
      <c r="AW19" t="s">
        <v>76</v>
      </c>
      <c r="AX19" t="s">
        <v>76</v>
      </c>
      <c r="AY19" t="s">
        <v>76</v>
      </c>
      <c r="AZ19" t="s">
        <v>76</v>
      </c>
      <c r="BA19" t="s">
        <v>76</v>
      </c>
      <c r="BB19" t="s">
        <v>76</v>
      </c>
      <c r="BC19" t="s">
        <v>76</v>
      </c>
      <c r="BD19" t="s">
        <v>76</v>
      </c>
      <c r="BE19" t="s">
        <v>76</v>
      </c>
      <c r="BF19" t="s">
        <v>76</v>
      </c>
      <c r="BG19" t="s">
        <v>76</v>
      </c>
      <c r="BH19" t="s">
        <v>76</v>
      </c>
      <c r="BI19" t="s">
        <v>76</v>
      </c>
      <c r="BJ19">
        <v>32</v>
      </c>
      <c r="BL19" s="5"/>
      <c r="BM19" s="5"/>
      <c r="BO19">
        <v>17</v>
      </c>
      <c r="BP19">
        <v>32</v>
      </c>
      <c r="BQ19" s="24">
        <v>0.53</v>
      </c>
      <c r="BR19" s="5">
        <v>43981.057129629633</v>
      </c>
    </row>
    <row r="20" spans="1:70" x14ac:dyDescent="0.25">
      <c r="A20">
        <v>414748</v>
      </c>
      <c r="B20">
        <v>2020</v>
      </c>
      <c r="C20" t="s">
        <v>70</v>
      </c>
      <c r="D20" t="s">
        <v>138</v>
      </c>
      <c r="E20">
        <v>43</v>
      </c>
      <c r="F20" t="s">
        <v>148</v>
      </c>
      <c r="G20">
        <v>60</v>
      </c>
      <c r="H20">
        <v>62088</v>
      </c>
      <c r="I20" t="s">
        <v>73</v>
      </c>
      <c r="K20" t="s">
        <v>90</v>
      </c>
      <c r="L20">
        <v>0</v>
      </c>
      <c r="M20">
        <v>0</v>
      </c>
      <c r="N20">
        <v>104</v>
      </c>
      <c r="O20">
        <v>0</v>
      </c>
      <c r="P20">
        <v>0</v>
      </c>
      <c r="Q20">
        <v>0</v>
      </c>
      <c r="S20">
        <v>104</v>
      </c>
      <c r="T20">
        <v>0</v>
      </c>
      <c r="W20" t="s">
        <v>76</v>
      </c>
      <c r="X20" t="s">
        <v>76</v>
      </c>
      <c r="Y20" t="s">
        <v>76</v>
      </c>
      <c r="Z20" t="s">
        <v>76</v>
      </c>
      <c r="AA20" t="s">
        <v>76</v>
      </c>
      <c r="AH20" t="s">
        <v>76</v>
      </c>
      <c r="AK20" t="s">
        <v>76</v>
      </c>
      <c r="AL20" t="s">
        <v>76</v>
      </c>
      <c r="AM20" t="s">
        <v>76</v>
      </c>
      <c r="AN20" t="s">
        <v>76</v>
      </c>
      <c r="AS20" t="s">
        <v>76</v>
      </c>
      <c r="AT20" t="s">
        <v>76</v>
      </c>
      <c r="AU20" t="s">
        <v>77</v>
      </c>
      <c r="AV20" t="s">
        <v>75</v>
      </c>
      <c r="AW20" t="s">
        <v>76</v>
      </c>
      <c r="AX20" t="s">
        <v>76</v>
      </c>
      <c r="AY20" t="s">
        <v>76</v>
      </c>
      <c r="AZ20" t="s">
        <v>75</v>
      </c>
      <c r="BA20" t="s">
        <v>76</v>
      </c>
      <c r="BB20" t="s">
        <v>75</v>
      </c>
      <c r="BC20" t="s">
        <v>76</v>
      </c>
      <c r="BD20" t="s">
        <v>76</v>
      </c>
      <c r="BE20" t="s">
        <v>76</v>
      </c>
      <c r="BF20" t="s">
        <v>76</v>
      </c>
      <c r="BG20" t="s">
        <v>76</v>
      </c>
      <c r="BH20" t="s">
        <v>76</v>
      </c>
      <c r="BI20" t="s">
        <v>76</v>
      </c>
      <c r="BJ20">
        <v>104</v>
      </c>
      <c r="BL20" s="5"/>
      <c r="BM20" s="5"/>
      <c r="BO20">
        <v>52</v>
      </c>
      <c r="BP20">
        <v>104</v>
      </c>
      <c r="BQ20" s="24">
        <v>0.5</v>
      </c>
      <c r="BR20" s="5">
        <v>43986.664861111109</v>
      </c>
    </row>
    <row r="21" spans="1:70" x14ac:dyDescent="0.25">
      <c r="A21">
        <v>414755</v>
      </c>
      <c r="B21">
        <v>2020</v>
      </c>
      <c r="C21" t="s">
        <v>70</v>
      </c>
      <c r="D21" t="s">
        <v>138</v>
      </c>
      <c r="E21">
        <v>43</v>
      </c>
      <c r="F21" t="s">
        <v>149</v>
      </c>
      <c r="G21">
        <v>86</v>
      </c>
      <c r="H21">
        <v>62088</v>
      </c>
      <c r="I21" t="s">
        <v>73</v>
      </c>
      <c r="K21" t="s">
        <v>90</v>
      </c>
      <c r="L21">
        <v>18</v>
      </c>
      <c r="M21">
        <v>9</v>
      </c>
      <c r="N21">
        <v>0</v>
      </c>
      <c r="O21">
        <v>0</v>
      </c>
      <c r="P21">
        <v>18</v>
      </c>
      <c r="Q21">
        <v>0</v>
      </c>
      <c r="S21">
        <v>0</v>
      </c>
      <c r="T21">
        <v>0</v>
      </c>
      <c r="W21" t="s">
        <v>76</v>
      </c>
      <c r="X21" t="s">
        <v>76</v>
      </c>
      <c r="Y21" t="s">
        <v>76</v>
      </c>
      <c r="Z21" t="s">
        <v>76</v>
      </c>
      <c r="AA21" t="s">
        <v>76</v>
      </c>
      <c r="AH21" t="s">
        <v>76</v>
      </c>
      <c r="AK21" t="s">
        <v>76</v>
      </c>
      <c r="AL21" t="s">
        <v>76</v>
      </c>
      <c r="AM21" t="s">
        <v>76</v>
      </c>
      <c r="AN21" t="s">
        <v>76</v>
      </c>
      <c r="AS21" t="s">
        <v>76</v>
      </c>
      <c r="AT21" t="s">
        <v>76</v>
      </c>
      <c r="AU21" t="s">
        <v>77</v>
      </c>
      <c r="AV21" t="s">
        <v>76</v>
      </c>
      <c r="AW21" t="s">
        <v>76</v>
      </c>
      <c r="AX21" t="s">
        <v>76</v>
      </c>
      <c r="AY21" t="s">
        <v>76</v>
      </c>
      <c r="AZ21" t="s">
        <v>76</v>
      </c>
      <c r="BA21" t="s">
        <v>76</v>
      </c>
      <c r="BB21" t="s">
        <v>76</v>
      </c>
      <c r="BC21" t="s">
        <v>76</v>
      </c>
      <c r="BD21" t="s">
        <v>76</v>
      </c>
      <c r="BE21" t="s">
        <v>76</v>
      </c>
      <c r="BF21" t="s">
        <v>76</v>
      </c>
      <c r="BG21" t="s">
        <v>76</v>
      </c>
      <c r="BH21" t="s">
        <v>76</v>
      </c>
      <c r="BI21" t="s">
        <v>76</v>
      </c>
      <c r="BJ21">
        <v>18</v>
      </c>
      <c r="BL21" s="5"/>
      <c r="BM21" s="5"/>
      <c r="BO21">
        <v>1</v>
      </c>
      <c r="BP21">
        <v>18</v>
      </c>
      <c r="BQ21" s="24">
        <v>0.06</v>
      </c>
      <c r="BR21" s="5">
        <v>43981.05736111111</v>
      </c>
    </row>
    <row r="22" spans="1:70" ht="25.5" customHeight="1" x14ac:dyDescent="0.25">
      <c r="A22" t="s">
        <v>242</v>
      </c>
      <c r="L22">
        <f>SUBTOTAL(109,Table3[Beds HH w/ Children])</f>
        <v>162</v>
      </c>
      <c r="M22">
        <f>SUBTOTAL(109,Table3[Units HH w/ Children])</f>
        <v>53</v>
      </c>
      <c r="N22">
        <f>SUBTOTAL(109,Table3[Beds HH w/o Children])</f>
        <v>400</v>
      </c>
      <c r="O22">
        <f>SUBTOTAL(109,Table3[Beds HH w/ only Children])</f>
        <v>0</v>
      </c>
      <c r="P22">
        <f>SUBTOTAL(109,Table3[Veteran Beds HH w/ Children])</f>
        <v>18</v>
      </c>
      <c r="Q22">
        <f>SUBTOTAL(109,Table3[Youth Beds HH w/ Children])</f>
        <v>0</v>
      </c>
      <c r="R22">
        <f>SUBTOTAL(109,Table3[CH Beds HH w/ Children])</f>
        <v>0</v>
      </c>
      <c r="S22">
        <f>SUBTOTAL(109,Table3[Veteran Beds HH w/o Children])</f>
        <v>214</v>
      </c>
      <c r="T22">
        <f>SUBTOTAL(109,Table3[Youth Beds HH w/o Children])</f>
        <v>0</v>
      </c>
      <c r="U22">
        <f>SUBTOTAL(109,Table3[CH Beds HH w/o Children])</f>
        <v>0</v>
      </c>
      <c r="V22">
        <f>SUBTOTAL(109,Table3[CH Beds HH w/ only Children])</f>
        <v>0</v>
      </c>
      <c r="BJ22">
        <f>SUBTOTAL(109,Table3[Year-Round Beds])</f>
        <v>562</v>
      </c>
      <c r="BK22">
        <f>SUBTOTAL(109,Table3[Total Seasonal Beds])</f>
        <v>125</v>
      </c>
      <c r="BN22">
        <f>SUBTOTAL(109,Table3[Overflow Beds])</f>
        <v>0</v>
      </c>
      <c r="BO22">
        <f>SUBTOTAL(109,Table3[PIT Count])</f>
        <v>452</v>
      </c>
      <c r="BP22">
        <f>SUBTOTAL(109,Table3[Total Beds])</f>
        <v>687</v>
      </c>
      <c r="BQ22" s="3">
        <f>SUBTOTAL(101,Table3[Utilization Rate])</f>
        <v>0.70500000000000007</v>
      </c>
    </row>
  </sheetData>
  <sheetProtection algorithmName="SHA-512" hashValue="Lqzz5JADwEkDrrOqWbK4D206XHzsX5kERtDjrdfWj376Rh2mptA5aOvReI7SEeKO4MQ/Tr9Mo8asF6E3X6rUkQ==" saltValue="i36ECFd1N6gEdqDjacMcIg==" spinCount="100000" sheet="1" objects="1" scenarios="1" selectLockedCells="1" sort="0" autoFilter="0" selectUnlockedCells="1"/>
  <protectedRanges>
    <protectedRange sqref="A1:BR22" name="allowsortfilter"/>
  </protectedRange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CoverPage</vt:lpstr>
      <vt:lpstr>Codebook</vt:lpstr>
      <vt:lpstr>ALL</vt:lpstr>
      <vt:lpstr>PH</vt:lpstr>
      <vt:lpstr>Shelter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Jesse Navarrette</dc:creator>
  <cp:lastModifiedBy>Jesse Navarrette</cp:lastModifiedBy>
  <dcterms:created xsi:type="dcterms:W3CDTF">2020-06-18T19:09:05Z</dcterms:created>
  <dcterms:modified xsi:type="dcterms:W3CDTF">2020-06-18T20:34:29Z</dcterms:modified>
</cp:coreProperties>
</file>